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definedNames>
    <definedName name="_xlnm.Print_Titles" localSheetId="0">Лист1!$5:$6</definedName>
  </definedNames>
  <calcPr calcId="125725"/>
</workbook>
</file>

<file path=xl/calcChain.xml><?xml version="1.0" encoding="utf-8"?>
<calcChain xmlns="http://schemas.openxmlformats.org/spreadsheetml/2006/main">
  <c r="N477" i="1"/>
  <c r="M423" l="1"/>
  <c r="M421"/>
  <c r="N421" s="1"/>
  <c r="M420"/>
  <c r="N420" s="1"/>
  <c r="M419"/>
  <c r="N419" s="1"/>
  <c r="M418"/>
  <c r="N418" s="1"/>
  <c r="M417"/>
  <c r="N417" s="1"/>
  <c r="M93" l="1"/>
  <c r="M94"/>
  <c r="M15"/>
  <c r="M16"/>
  <c r="M17"/>
  <c r="M18"/>
  <c r="M19"/>
  <c r="M20"/>
  <c r="M21"/>
  <c r="M24"/>
  <c r="N24" s="1"/>
  <c r="M25"/>
  <c r="N25" s="1"/>
  <c r="M26"/>
  <c r="N26" s="1"/>
  <c r="M27"/>
  <c r="N27" s="1"/>
  <c r="M28"/>
  <c r="N28" s="1"/>
  <c r="M29"/>
  <c r="N29" s="1"/>
  <c r="M53"/>
  <c r="N53" s="1"/>
  <c r="F53"/>
  <c r="G53" s="1"/>
  <c r="E53"/>
  <c r="G52"/>
  <c r="G51"/>
  <c r="H51" s="1"/>
  <c r="M46"/>
  <c r="G58"/>
  <c r="H58" s="1"/>
  <c r="M58"/>
  <c r="N58" s="1"/>
  <c r="G59"/>
  <c r="H59" s="1"/>
  <c r="M59"/>
  <c r="N59" s="1"/>
  <c r="M386"/>
  <c r="N386" s="1"/>
  <c r="M387"/>
  <c r="N387" s="1"/>
  <c r="M388"/>
  <c r="N388" s="1"/>
  <c r="M389"/>
  <c r="N389" s="1"/>
  <c r="M397" l="1"/>
  <c r="N397" s="1"/>
  <c r="M396"/>
  <c r="M370"/>
  <c r="M398" l="1"/>
  <c r="N398" s="1"/>
  <c r="N396"/>
  <c r="N286"/>
  <c r="M285"/>
  <c r="M282"/>
  <c r="N282" s="1"/>
  <c r="M283"/>
  <c r="N283" s="1"/>
  <c r="M284"/>
  <c r="N284" s="1"/>
  <c r="M287"/>
  <c r="N287" s="1"/>
  <c r="M281"/>
  <c r="M280"/>
  <c r="N280" s="1"/>
  <c r="N281"/>
  <c r="N285"/>
  <c r="N278"/>
  <c r="M279"/>
  <c r="N279" s="1"/>
  <c r="G279"/>
  <c r="H279" s="1"/>
  <c r="M273"/>
  <c r="M288" l="1"/>
  <c r="N263" l="1"/>
  <c r="M203" l="1"/>
  <c r="N203" s="1"/>
  <c r="M204"/>
  <c r="N204" s="1"/>
  <c r="M205"/>
  <c r="N205" s="1"/>
  <c r="M206"/>
  <c r="N206" s="1"/>
  <c r="M202"/>
  <c r="N202" s="1"/>
  <c r="M162"/>
  <c r="M163"/>
  <c r="M164"/>
  <c r="M165"/>
  <c r="M166"/>
  <c r="M167"/>
  <c r="M207" l="1"/>
  <c r="M193"/>
  <c r="N193" s="1"/>
  <c r="M451"/>
  <c r="N451" s="1"/>
  <c r="M158"/>
  <c r="M435"/>
  <c r="N435" s="1"/>
  <c r="M434"/>
  <c r="N434" s="1"/>
  <c r="M196"/>
  <c r="N196" s="1"/>
  <c r="M194"/>
  <c r="N194" s="1"/>
  <c r="M173"/>
  <c r="N173" s="1"/>
  <c r="M160"/>
  <c r="M60"/>
  <c r="M61"/>
  <c r="N61" s="1"/>
  <c r="N60" l="1"/>
  <c r="M65"/>
  <c r="M264"/>
  <c r="N264" s="1"/>
  <c r="M436"/>
  <c r="N436" s="1"/>
  <c r="M470"/>
  <c r="M174"/>
  <c r="N174" s="1"/>
  <c r="F478"/>
  <c r="N273"/>
  <c r="F481"/>
  <c r="E481"/>
  <c r="F470"/>
  <c r="F471" s="1"/>
  <c r="E470"/>
  <c r="E471" s="1"/>
  <c r="G466"/>
  <c r="G470" s="1"/>
  <c r="M452"/>
  <c r="F453"/>
  <c r="E453"/>
  <c r="F447"/>
  <c r="E447"/>
  <c r="M445"/>
  <c r="G445"/>
  <c r="G434"/>
  <c r="F436"/>
  <c r="E436"/>
  <c r="M422"/>
  <c r="N422" s="1"/>
  <c r="F423"/>
  <c r="F424" s="1"/>
  <c r="E423"/>
  <c r="E424" s="1"/>
  <c r="G418"/>
  <c r="H418" s="1"/>
  <c r="G419"/>
  <c r="H419" s="1"/>
  <c r="G420"/>
  <c r="H420" s="1"/>
  <c r="G421"/>
  <c r="H421" s="1"/>
  <c r="G422"/>
  <c r="H422" s="1"/>
  <c r="G417"/>
  <c r="H417" s="1"/>
  <c r="M385"/>
  <c r="M390" s="1"/>
  <c r="G378"/>
  <c r="H378"/>
  <c r="F370"/>
  <c r="E370"/>
  <c r="G369"/>
  <c r="H369" s="1"/>
  <c r="G368"/>
  <c r="H368" s="1"/>
  <c r="G367"/>
  <c r="H367" s="1"/>
  <c r="G366"/>
  <c r="H366" s="1"/>
  <c r="F338"/>
  <c r="E338"/>
  <c r="M335"/>
  <c r="N335" s="1"/>
  <c r="M337"/>
  <c r="N337" s="1"/>
  <c r="G337"/>
  <c r="H337" s="1"/>
  <c r="M336"/>
  <c r="N336" s="1"/>
  <c r="G336"/>
  <c r="H336" s="1"/>
  <c r="G335"/>
  <c r="H335" s="1"/>
  <c r="F319"/>
  <c r="E319"/>
  <c r="F310"/>
  <c r="E310"/>
  <c r="G270"/>
  <c r="N390" l="1"/>
  <c r="N399"/>
  <c r="N423"/>
  <c r="N470"/>
  <c r="N452"/>
  <c r="G471"/>
  <c r="H445"/>
  <c r="N445"/>
  <c r="M338"/>
  <c r="F244" l="1"/>
  <c r="E244"/>
  <c r="F207" l="1"/>
  <c r="E207"/>
  <c r="G206"/>
  <c r="H206" s="1"/>
  <c r="G205"/>
  <c r="H205" s="1"/>
  <c r="G204"/>
  <c r="H204" s="1"/>
  <c r="G203" l="1"/>
  <c r="H203" s="1"/>
  <c r="G202"/>
  <c r="G196"/>
  <c r="H196" s="1"/>
  <c r="G194"/>
  <c r="H194" s="1"/>
  <c r="F198"/>
  <c r="E198"/>
  <c r="H202" l="1"/>
  <c r="G207"/>
  <c r="H207" s="1"/>
  <c r="N207"/>
  <c r="F168"/>
  <c r="E168"/>
  <c r="G158"/>
  <c r="F110" l="1"/>
  <c r="E110"/>
  <c r="G109"/>
  <c r="H109" s="1"/>
  <c r="M80"/>
  <c r="G80"/>
  <c r="N80" l="1"/>
  <c r="F479"/>
  <c r="E69"/>
  <c r="E480" s="1"/>
  <c r="E67"/>
  <c r="E478" s="1"/>
  <c r="E68"/>
  <c r="E479" s="1"/>
  <c r="F69"/>
  <c r="F480" s="1"/>
  <c r="G64"/>
  <c r="H64" s="1"/>
  <c r="F40"/>
  <c r="E40"/>
  <c r="G38"/>
  <c r="H38" s="1"/>
  <c r="G35"/>
  <c r="H35" s="1"/>
  <c r="G31"/>
  <c r="H31" s="1"/>
  <c r="G26"/>
  <c r="H26" s="1"/>
  <c r="G32"/>
  <c r="H32" s="1"/>
  <c r="E238"/>
  <c r="E245" s="1"/>
  <c r="F238"/>
  <c r="F245" s="1"/>
  <c r="F85"/>
  <c r="F87" s="1"/>
  <c r="E85"/>
  <c r="E87" s="1"/>
  <c r="G237"/>
  <c r="H237" s="1"/>
  <c r="G173"/>
  <c r="H173" s="1"/>
  <c r="M450"/>
  <c r="N450" s="1"/>
  <c r="M449"/>
  <c r="M446"/>
  <c r="G108"/>
  <c r="H108" s="1"/>
  <c r="G37"/>
  <c r="H37" s="1"/>
  <c r="G450"/>
  <c r="H450" s="1"/>
  <c r="G452"/>
  <c r="H452" s="1"/>
  <c r="G449"/>
  <c r="H449" s="1"/>
  <c r="G446"/>
  <c r="G447" s="1"/>
  <c r="H447" s="1"/>
  <c r="G316"/>
  <c r="H316" s="1"/>
  <c r="G306"/>
  <c r="H306" s="1"/>
  <c r="G242"/>
  <c r="H242" s="1"/>
  <c r="G243"/>
  <c r="H243" s="1"/>
  <c r="G435"/>
  <c r="N385"/>
  <c r="F378"/>
  <c r="E378"/>
  <c r="N65" l="1"/>
  <c r="M238"/>
  <c r="N238" s="1"/>
  <c r="N453"/>
  <c r="N446"/>
  <c r="M447"/>
  <c r="N447" s="1"/>
  <c r="N449"/>
  <c r="E454"/>
  <c r="F454"/>
  <c r="G423"/>
  <c r="H423" s="1"/>
  <c r="H446"/>
  <c r="G453"/>
  <c r="H453" s="1"/>
  <c r="A424"/>
  <c r="M346"/>
  <c r="N346" s="1"/>
  <c r="M347"/>
  <c r="N347" s="1"/>
  <c r="M345"/>
  <c r="N345" s="1"/>
  <c r="E288"/>
  <c r="G278"/>
  <c r="M244"/>
  <c r="M192"/>
  <c r="N192" s="1"/>
  <c r="M195"/>
  <c r="N195" s="1"/>
  <c r="M197"/>
  <c r="N197" s="1"/>
  <c r="M191"/>
  <c r="G197"/>
  <c r="H197" s="1"/>
  <c r="G195"/>
  <c r="H195" s="1"/>
  <c r="M156"/>
  <c r="M161"/>
  <c r="M159"/>
  <c r="M157"/>
  <c r="M106"/>
  <c r="M107"/>
  <c r="M108"/>
  <c r="M105"/>
  <c r="M95"/>
  <c r="M92"/>
  <c r="F98"/>
  <c r="H278" l="1"/>
  <c r="G288"/>
  <c r="H288" s="1"/>
  <c r="M168"/>
  <c r="N168"/>
  <c r="M198"/>
  <c r="N198" s="1"/>
  <c r="N110"/>
  <c r="M110"/>
  <c r="G454"/>
  <c r="H454" s="1"/>
  <c r="N244"/>
  <c r="E98"/>
  <c r="G424"/>
  <c r="H424" s="1"/>
  <c r="G345"/>
  <c r="H345" s="1"/>
  <c r="G346"/>
  <c r="H346" s="1"/>
  <c r="G347"/>
  <c r="H347" s="1"/>
  <c r="G156"/>
  <c r="H156" s="1"/>
  <c r="E208"/>
  <c r="F208"/>
  <c r="G208" s="1"/>
  <c r="H208" s="1"/>
  <c r="G168"/>
  <c r="N191"/>
  <c r="F65"/>
  <c r="F66" s="1"/>
  <c r="G17"/>
  <c r="H17" s="1"/>
  <c r="G20"/>
  <c r="H20" s="1"/>
  <c r="G22"/>
  <c r="H22" s="1"/>
  <c r="G19"/>
  <c r="H19" s="1"/>
  <c r="G24"/>
  <c r="H24" s="1"/>
  <c r="F437"/>
  <c r="E437"/>
  <c r="G436"/>
  <c r="G18" l="1"/>
  <c r="H18" s="1"/>
  <c r="G21"/>
  <c r="H21" s="1"/>
  <c r="G33"/>
  <c r="H33" s="1"/>
  <c r="G28"/>
  <c r="H28" s="1"/>
  <c r="G27"/>
  <c r="H27" s="1"/>
  <c r="G23"/>
  <c r="H23" s="1"/>
  <c r="G39"/>
  <c r="H39" s="1"/>
  <c r="G34"/>
  <c r="H34" s="1"/>
  <c r="G25"/>
  <c r="H25" s="1"/>
  <c r="G30"/>
  <c r="H30" s="1"/>
  <c r="G29"/>
  <c r="H29" s="1"/>
  <c r="G36"/>
  <c r="H36" s="1"/>
  <c r="G15"/>
  <c r="H15" s="1"/>
  <c r="G16"/>
  <c r="H16" s="1"/>
  <c r="G348"/>
  <c r="H348"/>
  <c r="E65"/>
  <c r="E66" s="1"/>
  <c r="G437"/>
  <c r="H437" s="1"/>
  <c r="G385"/>
  <c r="E320" l="1"/>
  <c r="G309"/>
  <c r="H309" s="1"/>
  <c r="G307"/>
  <c r="H307" s="1"/>
  <c r="G308"/>
  <c r="H308" s="1"/>
  <c r="G305"/>
  <c r="H305" s="1"/>
  <c r="M319"/>
  <c r="N319" s="1"/>
  <c r="M82"/>
  <c r="N82" s="1"/>
  <c r="M83"/>
  <c r="N83" s="1"/>
  <c r="M81"/>
  <c r="N87" l="1"/>
  <c r="M310"/>
  <c r="G66"/>
  <c r="H66" s="1"/>
  <c r="M348"/>
  <c r="N348" s="1"/>
  <c r="N81"/>
  <c r="G310"/>
  <c r="H310" s="1"/>
  <c r="G370"/>
  <c r="G65"/>
  <c r="H65" s="1"/>
  <c r="G96"/>
  <c r="H96" s="1"/>
  <c r="G95"/>
  <c r="H95" s="1"/>
  <c r="G83"/>
  <c r="G82"/>
  <c r="G86"/>
  <c r="G81"/>
  <c r="E348"/>
  <c r="E349" s="1"/>
  <c r="G317"/>
  <c r="G262"/>
  <c r="G263"/>
  <c r="G261"/>
  <c r="H370" l="1"/>
  <c r="N338"/>
  <c r="G338"/>
  <c r="H338" s="1"/>
  <c r="G98"/>
  <c r="G110"/>
  <c r="G192"/>
  <c r="H192" s="1"/>
  <c r="G191"/>
  <c r="G161"/>
  <c r="G159"/>
  <c r="G160"/>
  <c r="G157"/>
  <c r="H157" s="1"/>
  <c r="G105"/>
  <c r="H105" s="1"/>
  <c r="G106"/>
  <c r="H106" s="1"/>
  <c r="G107"/>
  <c r="H107" s="1"/>
  <c r="G93"/>
  <c r="H93" s="1"/>
  <c r="G94"/>
  <c r="H94" s="1"/>
  <c r="G97"/>
  <c r="H97" s="1"/>
  <c r="G92"/>
  <c r="H92" s="1"/>
  <c r="G63"/>
  <c r="H63" s="1"/>
  <c r="G62"/>
  <c r="H62" s="1"/>
  <c r="G60"/>
  <c r="H60" s="1"/>
  <c r="G61"/>
  <c r="H61" s="1"/>
  <c r="G198" l="1"/>
  <c r="H198" s="1"/>
  <c r="H191"/>
  <c r="F398" l="1"/>
  <c r="E398"/>
  <c r="F390"/>
  <c r="F399" s="1"/>
  <c r="E390"/>
  <c r="E399" s="1"/>
  <c r="G390" l="1"/>
  <c r="G399" l="1"/>
  <c r="H399" s="1"/>
  <c r="F320"/>
  <c r="G320" s="1"/>
  <c r="G215" l="1"/>
  <c r="M215"/>
  <c r="M217" s="1"/>
  <c r="G216"/>
  <c r="E217"/>
  <c r="F217"/>
  <c r="G222"/>
  <c r="E223"/>
  <c r="F223"/>
  <c r="M223"/>
  <c r="F226"/>
  <c r="F174"/>
  <c r="F175" s="1"/>
  <c r="E174"/>
  <c r="E175" l="1"/>
  <c r="G174"/>
  <c r="H174" s="1"/>
  <c r="G244"/>
  <c r="H244" s="1"/>
  <c r="G223"/>
  <c r="H223" s="1"/>
  <c r="N223" s="1"/>
  <c r="E226"/>
  <c r="G226" s="1"/>
  <c r="E225"/>
  <c r="G217"/>
  <c r="H217" s="1"/>
  <c r="N217" s="1"/>
  <c r="F225"/>
  <c r="A217"/>
  <c r="E111"/>
  <c r="G175" l="1"/>
  <c r="G225"/>
  <c r="H225" s="1"/>
  <c r="A226"/>
  <c r="F111"/>
  <c r="F348"/>
  <c r="F349" s="1"/>
  <c r="F288"/>
  <c r="F273"/>
  <c r="E273"/>
  <c r="F264"/>
  <c r="E264"/>
  <c r="F228"/>
  <c r="E228"/>
  <c r="M225"/>
  <c r="F146"/>
  <c r="E146"/>
  <c r="F144"/>
  <c r="E144"/>
  <c r="G141"/>
  <c r="G140"/>
  <c r="M139"/>
  <c r="F139"/>
  <c r="F142" s="1"/>
  <c r="E139"/>
  <c r="E142" s="1"/>
  <c r="F135"/>
  <c r="E135"/>
  <c r="M134"/>
  <c r="M133"/>
  <c r="M132"/>
  <c r="M131"/>
  <c r="G131"/>
  <c r="F127"/>
  <c r="E127"/>
  <c r="M126"/>
  <c r="G126"/>
  <c r="M125"/>
  <c r="G125"/>
  <c r="G124"/>
  <c r="M123"/>
  <c r="G123"/>
  <c r="E117"/>
  <c r="G273" l="1"/>
  <c r="H273" s="1"/>
  <c r="G264"/>
  <c r="H264" s="1"/>
  <c r="G111"/>
  <c r="F289"/>
  <c r="F477" s="1"/>
  <c r="E289"/>
  <c r="E477" s="1"/>
  <c r="N225"/>
  <c r="E145"/>
  <c r="G228"/>
  <c r="G144"/>
  <c r="G146"/>
  <c r="E143"/>
  <c r="M117"/>
  <c r="M127"/>
  <c r="M135"/>
  <c r="M143"/>
  <c r="G127"/>
  <c r="H127" s="1"/>
  <c r="G135"/>
  <c r="H135" s="1"/>
  <c r="G142"/>
  <c r="H142" s="1"/>
  <c r="F227"/>
  <c r="A127"/>
  <c r="G139"/>
  <c r="A142"/>
  <c r="M142"/>
  <c r="E227"/>
  <c r="N40" l="1"/>
  <c r="G477"/>
  <c r="H477" s="1"/>
  <c r="F117"/>
  <c r="G117" s="1"/>
  <c r="H117" s="1"/>
  <c r="N117" s="1"/>
  <c r="F145"/>
  <c r="G145" s="1"/>
  <c r="G40"/>
  <c r="H40" s="1"/>
  <c r="G349"/>
  <c r="H349" s="1"/>
  <c r="G289"/>
  <c r="H289" s="1"/>
  <c r="N142"/>
  <c r="N135"/>
  <c r="N127"/>
  <c r="G227"/>
  <c r="A117" l="1"/>
  <c r="F143"/>
  <c r="A144" s="1"/>
  <c r="A225"/>
  <c r="G143" l="1"/>
  <c r="H143" s="1"/>
  <c r="N143" s="1"/>
  <c r="A143"/>
  <c r="G238" l="1"/>
  <c r="G245" l="1"/>
  <c r="H245" s="1"/>
</calcChain>
</file>

<file path=xl/comments1.xml><?xml version="1.0" encoding="utf-8"?>
<comments xmlns="http://schemas.openxmlformats.org/spreadsheetml/2006/main">
  <authors>
    <author>Автор</author>
  </authors>
  <commentList>
    <comment ref="G21" authorId="0">
      <text>
        <r>
          <rPr>
            <b/>
            <sz val="9"/>
            <color indexed="81"/>
            <rFont val="Tahoma"/>
            <family val="2"/>
            <charset val="204"/>
          </rPr>
          <t>Автор:</t>
        </r>
        <r>
          <rPr>
            <sz val="9"/>
            <color indexed="81"/>
            <rFont val="Tahoma"/>
            <family val="2"/>
            <charset val="204"/>
          </rPr>
          <t xml:space="preserve">
Неполное освоение обусловлено снижением посещаемости детьми образовательных учреждений в связи с заболеваниями.</t>
        </r>
      </text>
    </comment>
    <comment ref="G23" authorId="0">
      <text>
        <r>
          <rPr>
            <b/>
            <sz val="9"/>
            <color indexed="81"/>
            <rFont val="Tahoma"/>
            <family val="2"/>
            <charset val="204"/>
          </rPr>
          <t>Автор:</t>
        </r>
        <r>
          <rPr>
            <sz val="9"/>
            <color indexed="81"/>
            <rFont val="Tahoma"/>
            <family val="2"/>
            <charset val="204"/>
          </rPr>
          <t xml:space="preserve">
в связи с дейстующими ограничениями на отдых детей связаных с COVID-19, был организован отдых только 15 учащихся</t>
        </r>
      </text>
    </comment>
    <comment ref="G191" authorId="0">
      <text>
        <r>
          <rPr>
            <b/>
            <sz val="9"/>
            <color indexed="81"/>
            <rFont val="Tahoma"/>
            <family val="2"/>
            <charset val="204"/>
          </rPr>
          <t>Автор:</t>
        </r>
        <r>
          <rPr>
            <sz val="9"/>
            <color indexed="81"/>
            <rFont val="Tahoma"/>
            <family val="2"/>
            <charset val="204"/>
          </rPr>
          <t xml:space="preserve">
Экономия денежных средств  за счет проведения торгов на право проведение оценки</t>
        </r>
      </text>
    </comment>
    <comment ref="G192" authorId="0">
      <text>
        <r>
          <rPr>
            <b/>
            <sz val="9"/>
            <color indexed="81"/>
            <rFont val="Tahoma"/>
            <family val="2"/>
            <charset val="204"/>
          </rPr>
          <t>Автор:</t>
        </r>
        <r>
          <rPr>
            <sz val="9"/>
            <color indexed="81"/>
            <rFont val="Tahoma"/>
            <family val="2"/>
            <charset val="204"/>
          </rPr>
          <t xml:space="preserve">
Экономия денежных средств за счет проведения торгов на право проведение межевых работ</t>
        </r>
      </text>
    </comment>
    <comment ref="G205" authorId="0">
      <text>
        <r>
          <rPr>
            <b/>
            <sz val="9"/>
            <color indexed="81"/>
            <rFont val="Tahoma"/>
            <family val="2"/>
            <charset val="204"/>
          </rPr>
          <t>Автор:</t>
        </r>
        <r>
          <rPr>
            <sz val="9"/>
            <color indexed="81"/>
            <rFont val="Tahoma"/>
            <family val="2"/>
            <charset val="204"/>
          </rPr>
          <t xml:space="preserve">
экономия денежных средств в результате проведения торгов</t>
        </r>
      </text>
    </comment>
    <comment ref="G308" authorId="0">
      <text>
        <r>
          <rPr>
            <b/>
            <sz val="9"/>
            <color indexed="81"/>
            <rFont val="Tahoma"/>
            <family val="2"/>
            <charset val="204"/>
          </rPr>
          <t>Автор:</t>
        </r>
        <r>
          <rPr>
            <sz val="9"/>
            <color indexed="81"/>
            <rFont val="Tahoma"/>
            <family val="2"/>
            <charset val="204"/>
          </rPr>
          <t xml:space="preserve">
экономия денежных средств в результате проведения торгов</t>
        </r>
      </text>
    </comment>
    <comment ref="H385" authorId="0">
      <text>
        <r>
          <rPr>
            <b/>
            <sz val="9"/>
            <color indexed="81"/>
            <rFont val="Tahoma"/>
            <family val="2"/>
            <charset val="204"/>
          </rPr>
          <t>Автор:</t>
        </r>
        <r>
          <rPr>
            <sz val="9"/>
            <color indexed="81"/>
            <rFont val="Tahoma"/>
            <family val="2"/>
            <charset val="204"/>
          </rPr>
          <t xml:space="preserve">
Экономия денежных средств в результате проведения торгов</t>
        </r>
      </text>
    </comment>
    <comment ref="G435" authorId="0">
      <text>
        <r>
          <rPr>
            <b/>
            <sz val="9"/>
            <color indexed="81"/>
            <rFont val="Tahoma"/>
            <family val="2"/>
            <charset val="204"/>
          </rPr>
          <t>Автор:</t>
        </r>
        <r>
          <rPr>
            <sz val="9"/>
            <color indexed="81"/>
            <rFont val="Tahoma"/>
            <family val="2"/>
            <charset val="204"/>
          </rPr>
          <t xml:space="preserve">
экономия денежных средств в результате торгов</t>
        </r>
      </text>
    </comment>
  </commentList>
</comments>
</file>

<file path=xl/sharedStrings.xml><?xml version="1.0" encoding="utf-8"?>
<sst xmlns="http://schemas.openxmlformats.org/spreadsheetml/2006/main" count="979" uniqueCount="727">
  <si>
    <t>№             п/п</t>
  </si>
  <si>
    <t>Показатели эффективности реализации программы</t>
  </si>
  <si>
    <t xml:space="preserve">Фактически исполненный           </t>
  </si>
  <si>
    <t>Доля освоения финансовых средств, %</t>
  </si>
  <si>
    <t>Оценка эффективности использования бюджетных средств, балл</t>
  </si>
  <si>
    <t>Наименование показателя</t>
  </si>
  <si>
    <t>Ед.       измерения</t>
  </si>
  <si>
    <t xml:space="preserve">Утвержденный план             </t>
  </si>
  <si>
    <t xml:space="preserve">Фактическое значение  </t>
  </si>
  <si>
    <t>1.</t>
  </si>
  <si>
    <t>%</t>
  </si>
  <si>
    <t>МБ</t>
  </si>
  <si>
    <t>ОБ</t>
  </si>
  <si>
    <t>Итого по подпрограмме 1</t>
  </si>
  <si>
    <t>ед.</t>
  </si>
  <si>
    <t>Итого по подпрограмме 2</t>
  </si>
  <si>
    <t>Итого по подпрограмме 3</t>
  </si>
  <si>
    <t>Итого по подпрограмме 4</t>
  </si>
  <si>
    <t>Итого по подпрограмме 5</t>
  </si>
  <si>
    <t>Итого по подпрограмме 6</t>
  </si>
  <si>
    <t>средства местного бюджета</t>
  </si>
  <si>
    <t>средства окружного бюджета</t>
  </si>
  <si>
    <t>2.</t>
  </si>
  <si>
    <t>Подпрограмма 2. «Модернизация и развитие социального обслуживания населения на 2014-2020 годы» (не финансировалась)</t>
  </si>
  <si>
    <t>Подпрограмма 3. «Создание условий для обеспечения реализации муниципальной  программы «Социальная поддержка граждан на 2014-2020 годы»</t>
  </si>
  <si>
    <t>Цель:   Повышение эффективности управления в сфере социальной поддержки и социального обслуживания</t>
  </si>
  <si>
    <t>Задача : Кадровое, нормативно-правовое и финансовое обеспечение муниципальной программы</t>
  </si>
  <si>
    <t>Основное мероприятие: Обеспечение исполнения функций в установленной сфере деятельности</t>
  </si>
  <si>
    <t>2.3.1</t>
  </si>
  <si>
    <t xml:space="preserve">Осуществление отдельных государственных полномочий Ямало-Ненецкого автономного округа в сфере социальной поддержки и социального обслуживания  </t>
  </si>
  <si>
    <t xml:space="preserve">1. Укомплектованность Управления квалифицированными кадрами
</t>
  </si>
  <si>
    <t>100</t>
  </si>
  <si>
    <t>2.3.2</t>
  </si>
  <si>
    <t>Осуществление государственных полномочий Ямало-Ненецкого автономного округа по организации и осуществлению деятельности по опеке и попечительству над совершеннолетними недееспособными гражданами</t>
  </si>
  <si>
    <t>2. Количество обоснованных жалоб от населения</t>
  </si>
  <si>
    <t>0</t>
  </si>
  <si>
    <t>2.3.3</t>
  </si>
  <si>
    <t>Обеспечение деятельности органов местного самоуправления</t>
  </si>
  <si>
    <t>3. Доля обращений граждан, рассмотренных в установленные законодательством сроки, от общего количества обращений</t>
  </si>
  <si>
    <t>2.3.4</t>
  </si>
  <si>
    <t>Осуществление капитального ремонта МУ «УТиСЗН», ремонт автомобиля</t>
  </si>
  <si>
    <t xml:space="preserve">4. Удельный вес совершеннолетних недееспособных граждан, находящихся под опекой
</t>
  </si>
  <si>
    <t>Подпрограмма 4. «Совершенствование системы охраны труда на 2014-2020 годы»</t>
  </si>
  <si>
    <t xml:space="preserve">Цель: Обеспечение безопасных условий и охраны труда в организациях </t>
  </si>
  <si>
    <t>Задача: Содействие  сторонам социального партнерства в организации работ по охране труда</t>
  </si>
  <si>
    <t>2.4.1</t>
  </si>
  <si>
    <t>Улучшение условий и охраны труда в организациях,направленное на снижение профессиональных рисков</t>
  </si>
  <si>
    <t>1. Удельный вес работников, охваченных периодическими медицинскими осмотрами</t>
  </si>
  <si>
    <t>2. Удельный вес работников, обученных по охране труда</t>
  </si>
  <si>
    <t>3. Численность пострадавших в результате несчастных случаев на производстве в расчете на 1 тыс. работающих</t>
  </si>
  <si>
    <t>4. Удельный вес проведённых уведомительных регистраций коллективных договоров и дополнитель
ных соглашений к ним в установленный срок к общему количеству обращений, поступивших на уведомительную регистрацию</t>
  </si>
  <si>
    <t>Подпрограмма 5. «Совершенствование социальной поддержки семей и детей на 2014-2020 годы»</t>
  </si>
  <si>
    <t>Цель: Содействие улучшению демографической ситуации в городе, укреплению института семьи, повышению статуса материнства, отцовства и детства, профилактике семейного и детского неблагополучия, социального сиротства</t>
  </si>
  <si>
    <t>Задача: Создание условий для развития творческого потенциала семей и детей</t>
  </si>
  <si>
    <t>2.5.1</t>
  </si>
  <si>
    <t>Организация и проведение на территории муниципального образования город Губкинский, мероприятий, приуроченных к Международному дню семьи, Международному дню защиты детей, Дню матери, Дню семьи, любви и верности</t>
  </si>
  <si>
    <t xml:space="preserve">1. Удельный вес граждан, охваченных мероприятиями, приуроченными к Международному дню семьи, Международному дню защиты детей, Дню матери, Дню семьи, любви и верности от общей численности населения города
</t>
  </si>
  <si>
    <t>Итого по программе 2</t>
  </si>
  <si>
    <t>Оценка степени достижения показателей программы 2</t>
  </si>
  <si>
    <t>средства федерального бюджета</t>
  </si>
  <si>
    <t>3.</t>
  </si>
  <si>
    <t>Муниципальная программа "Доступная среда на 2014-2020 годы" (не финансировалась)</t>
  </si>
  <si>
    <t>4.</t>
  </si>
  <si>
    <t>Возмещение затрат по содержанию   незаселенных  жилых  помещений  муниципального жилищного фонда</t>
  </si>
  <si>
    <t>4.6.1</t>
  </si>
  <si>
    <t>Возмещение затрат по содержанию и текущему ремонту незаселенных жилых помещений муниципального жилищного фонда</t>
  </si>
  <si>
    <t>1. Обеспечение субсидирования содержания незаселенного муниципального жилищного фонда</t>
  </si>
  <si>
    <t>4.6.2</t>
  </si>
  <si>
    <t xml:space="preserve">Возмещение затрат по предоставлению коммунальной услуги (отопление) по незаселенному муниципальному жилищному фонду  </t>
  </si>
  <si>
    <t>Подпрограмма 7. "Обеспечение коммунальными услугами населения города Губкинского на 2014 - 2020 годы" (не реализовывалась)</t>
  </si>
  <si>
    <t>Подпрограмма 8. "Развитие систем коммунальной инфраструктуры города Губкинского на 2014-2020 годы"</t>
  </si>
  <si>
    <t>Цель : Обеспечение готовности коммунальных систем жизнеобеспечения к осеннее – зимнему периоду</t>
  </si>
  <si>
    <t>Задача: Проведение комплекса мероприятий по ремонту, замене и реконструкции объектов коммунальной инфраструктуры</t>
  </si>
  <si>
    <t>4.8.1</t>
  </si>
  <si>
    <t>Капитальный ремонт и ремонт объектов энергетики и коммунального комплекса</t>
  </si>
  <si>
    <t>1. Доля протяженности отремонтированных электросетей</t>
  </si>
  <si>
    <t>Итого по подпрограмме 8</t>
  </si>
  <si>
    <t>Подпрограмма 9. "Замена лифтового оборудования, признанного непригодным к эксплуатации, в многоквартирных домах, расположенных на территории муниципального образования город Губкинский  на 2014 -2020 годы"(не финансировалась)</t>
  </si>
  <si>
    <t>Итого по муниципальной программе 4</t>
  </si>
  <si>
    <t>Оценка степени достижения показателей программы 4</t>
  </si>
  <si>
    <t>в т.ч. средства местного бюджета</t>
  </si>
  <si>
    <t>Итого по продпрограмме 1</t>
  </si>
  <si>
    <t>Итого по продпрограмме 3</t>
  </si>
  <si>
    <t>Итого по муниципальной программе 6</t>
  </si>
  <si>
    <t>чел.</t>
  </si>
  <si>
    <t>8.</t>
  </si>
  <si>
    <t>Итого по продпрограмме 2</t>
  </si>
  <si>
    <t>экз.</t>
  </si>
  <si>
    <t xml:space="preserve">Подпрограмма 1. "Развитие  дошкольного, общего и  дополнительного образования детей "
</t>
  </si>
  <si>
    <t>Задача 2: Обеспечить условия и качество обучения, соответствующие федеральным государственным стандартам начального общего, основного общего, среднего общего образования</t>
  </si>
  <si>
    <t>Задача 3: 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 дистанционных и сетевых форм их реализации</t>
  </si>
  <si>
    <t>Задача 4: Содействовать выявлению и поддержке одаренных детей</t>
  </si>
  <si>
    <t xml:space="preserve">Задача 5: Обеспечить безопасный, качественный отдых и оздоровление детей в летний период </t>
  </si>
  <si>
    <t>Задача 1: Организация деятельности аппарата Управления и учреждений, обеспечивающих деятельность образовательных учреждений, направленной на эффективное управление отраслью;</t>
  </si>
  <si>
    <t>Задача 2: Обеспечение соблюдения требований законодательства Российской Федерации в сфере образования организациями, осуществляющими образовательную деятельность на территории Бирилюсского района (за исключением случаев, установленных федеральным законодательством), а также органами местного самоуправления, осуществляющими управление в сфере образования на территории Бирилюсского района</t>
  </si>
  <si>
    <t xml:space="preserve">Итого по  подпрограмме 4  </t>
  </si>
  <si>
    <t xml:space="preserve">Цель: Создание условий для эффективного управления </t>
  </si>
  <si>
    <t>Итого по подпраграмме 2</t>
  </si>
  <si>
    <t>Цель: Создание условий для развития потенциала молодежи и его реализации в интересах развития муниципального образования Бирилюсский район.</t>
  </si>
  <si>
    <t>Цель: Создание условий для развития молодежной политики и  реализации мероприятий  в интересах развития  муниципального образования Бирилюсский район.</t>
  </si>
  <si>
    <t>Задача 1: Создание условий для дальнейшего развития и совершенствования системы патриотического воспитания</t>
  </si>
  <si>
    <t>Задача 2: Информирование подростков и молодежи о потенциальных возможностях развития и занятости; оказание содействия трудоустройству;</t>
  </si>
  <si>
    <t>Задача 3: Поддержка одаренной и талантливой молодежи;</t>
  </si>
  <si>
    <t>Задача 4: Поддержка развития флагманских программ в Бирилюсском районе, реализуемых многопрофильным молодежным центром Бирилюсского района для вовлечения молодежи от 14 до 30 лет</t>
  </si>
  <si>
    <t xml:space="preserve">Подпрограмма 1. «Развитие молодежной политики  на территории  Бирилюсского района» </t>
  </si>
  <si>
    <t xml:space="preserve">Цель: Государственная поддержка в решении жилищной проблемы молодых семей, признанных в установленном порядке нуждающимися в улучшении жилищных условий                               </t>
  </si>
  <si>
    <t>Задача 1: Предоставление молодым семьям - участникам подпрограммы социальных выплат на приобретение жилья или строительство индивидуального жилого дома</t>
  </si>
  <si>
    <t xml:space="preserve">Задача 2: Создание условий для привлечения молодыми семьями собственных средств, финансовых средств кредитных организаций и других организаций, предоставляющих кредиты и займы, в том числе ипотечные жилищные кредиты, для приобретения жилья или строительства индивидуального жилого дома                                            </t>
  </si>
  <si>
    <t>чел</t>
  </si>
  <si>
    <t>Итого по подпраграмме 1</t>
  </si>
  <si>
    <t xml:space="preserve">Итого по программе 3, в т.ч. </t>
  </si>
  <si>
    <t xml:space="preserve">             Подпрограмма 2. "Обеспечение жильем молодых семей Бирилюсского района</t>
  </si>
  <si>
    <t>Подпрограмма 2. "Развитие   спортивной подготовки в Бирилюсском районе""</t>
  </si>
  <si>
    <t>Цель:Формирование цельной системы подготовки спортивного резерва</t>
  </si>
  <si>
    <t>Задача 1. Формирование единой системы поиска, выявления и поддержки одаренных детей, повышение качества управления подготовкой спортивного резерва;</t>
  </si>
  <si>
    <t>Задача 2. Развитие кадровой политики подготовки спортивного резерва;</t>
  </si>
  <si>
    <t>Задача 3. Совершенствование системы мероприятий, направленных на поиск и поддержку талантливых, одаренных детей</t>
  </si>
  <si>
    <t xml:space="preserve">2.Количество детей обучающихся, занимающихся  в учреждениях в области  физической культуры и спорта на территории Бирилюсского района.   </t>
  </si>
  <si>
    <t>Цель:Обеспечение условий, способствующих созданию безопасного проживания граждан  в Бирилюсском районе</t>
  </si>
  <si>
    <t xml:space="preserve">Задача 1:. Обеспечение функционирования единой дежурной диспетчерской службы Бирилюсского района; </t>
  </si>
  <si>
    <t>Задача 2:Снижение рисков и смягчение последствий чрезвычайных ситуаций природного и техногенного характера в районе;</t>
  </si>
  <si>
    <t>Цель1:Обеспечение функционирования единой дежурной диспетчерской службы Бирилюсского района</t>
  </si>
  <si>
    <t>Цель2:Снижение рисков и смягчение последствий чрезвычайных ситуаций природного и техногенного характера в районе.</t>
  </si>
  <si>
    <t>Задача 1:Обеспечение условий для беспрепятственного приема от населения, а также от других источников сообщений от любых происшествиях, несущих информацию об угрозе или факте возникновения ЧС природного, техногенного или биолого-социального характера;</t>
  </si>
  <si>
    <t>Задача 2:Обеспечение контроля за наличием связи с наиболее важными объектами и взамодействующими службами;</t>
  </si>
  <si>
    <t>Задача 3: Материальное обеспечение деятельности ЕДДС;</t>
  </si>
  <si>
    <t>Задача 4:Обеспечение сельских поселений первичными мерами пожарной безопасности.</t>
  </si>
  <si>
    <t>Итого по муниципальной программе 5</t>
  </si>
  <si>
    <t>Цель: Обеспечение долгосрочной сбалансированности и устойчивости бюджетной системы Бирилюсского района, повышение качества и прозрачности управления муниципальными финансами</t>
  </si>
  <si>
    <t>Задача 1: Обеспечение равных условий для устойчивого и эффективного исполнения расходных обязательств муниципальных образований, обеспечение сбалансированности и повышение финансовой самостоятельности местных бюджетов;</t>
  </si>
  <si>
    <t>Задача 2: Эффективное управление муниципальным долгом Бирилюсского района;</t>
  </si>
  <si>
    <t>Задача 3:Обеспечение своевременного осуществления внутреннего  муниципального финансового контроля за соблюдением законодательства в финансово-бюджетной сфере;</t>
  </si>
  <si>
    <t xml:space="preserve">Задача 4:Создание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а также повышения эффективности расходов местного  бюджета  </t>
  </si>
  <si>
    <t>Задача 1:Создание условий для обеспечения финансовой устойчивости бюджетов поселений;</t>
  </si>
  <si>
    <t>Задача 2:Повышение качества реализации органами местного самоуправления закрепленных за ними полномочий;</t>
  </si>
  <si>
    <t>1. Минимальный размер бюджетной обеспеченности муниципальных образований Бирилюсского района после выравнивания</t>
  </si>
  <si>
    <t>2.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t>
  </si>
  <si>
    <t>тыс руб.</t>
  </si>
  <si>
    <t>тыс. руб.</t>
  </si>
  <si>
    <t>Цель: Обеспечение равных условий для устойчивого и эффективного исполнения расходных обязательств поселений района, обеспечение сбалансированности и повышение финансовой самостоятельности местных бюджетов</t>
  </si>
  <si>
    <t>Подпрограмма 1: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Бирилюсского района»</t>
  </si>
  <si>
    <t>Подпрограмма 2: «Управление муниципальным долгом Бирилюсского района»</t>
  </si>
  <si>
    <t>Цель: Эффективное управление муниципальным  долгом Бирилюсского района</t>
  </si>
  <si>
    <t>Задача 1:Сохранение объема и структуры муниципального долга на экономически безопасном уровне</t>
  </si>
  <si>
    <t>Задача 2:Соблюдение ограничений по объему муниципального  долга и расходам на его обслуживание установленных федеральным законодательством;</t>
  </si>
  <si>
    <t>Задача 3:Обслуживание муниципального  долга</t>
  </si>
  <si>
    <t>не более 50</t>
  </si>
  <si>
    <t>Подпрограмма 3: "Обеспечение реализации муниципальной программы и прочие мероприятия"</t>
  </si>
  <si>
    <t>Цель:Обеспечение реализации муниципальной программы и прочие мероприятия</t>
  </si>
  <si>
    <t>Задача 1:Повышение качества планирования и управления муниципальными финансами, развитие программно-целевых принципов формирования бюджета, а также содействие совершенствованию кадрового потенциала муниципальной  финансовой системы Бирилюсского района;</t>
  </si>
  <si>
    <t>Задача 2:Обеспечение доступа для граждан к информации о районном бюджете и бюджетном процессе в компактной и доступной форме</t>
  </si>
  <si>
    <t>1.Доля расходов районного бюджета, формируемых в рамках муниципальных программ Бирилюсского района</t>
  </si>
  <si>
    <t>1. Оформление земельных участков, регистрация права собственности</t>
  </si>
  <si>
    <t xml:space="preserve">Задача 1:Обеспечение государственной регистрации прав муниципальной собственности на имущественный комплекс (объекты, земли),
</t>
  </si>
  <si>
    <t>Задача 2:Обеспечение государственной регистрации права оперативного управления, хозяйственного ведения, аренды, безвозмездного пользования имуществом,</t>
  </si>
  <si>
    <t>Задача 3:Обеспечение государственной регистрации права постоянного (бессрочного) пользования, аренды  земельными участками;</t>
  </si>
  <si>
    <t>Цель 2:Формирование целостности и эффективной системы управления энергосбережением и повышением энергетической эффективности.</t>
  </si>
  <si>
    <t>Цель 1: Обеспечение населения края качественными жилищно-коммунальными услугами в условиях развития рыночных отношений в отрасли и ограниченного роста оплаты жилищно-коммунальных услуг</t>
  </si>
  <si>
    <t>Задача 1.  Развитие, модернизация и капитальный ремонт объектов коммунальной инфраструктуры и жилищного фонда Бирилюсского района;</t>
  </si>
  <si>
    <t>Задача 2. Внедрение рыночных механизмов жилищно-коммунального хозяйства и обеспечение доступности предоставляемых коммунальных услуг;</t>
  </si>
  <si>
    <t>Задача 3. Предупреждение ситуаций, которые могут привести к нарушению функционирования систем жизнеобеспечения населения;</t>
  </si>
  <si>
    <t>Подпрограмма 1. «Модернизация, реконструкция и капитальный ремонт объектов коммунальной инфраструктуры Бирилюсского района"</t>
  </si>
  <si>
    <t>Цель: Повышение надежности функционирования систем жизнеобеспечения населения</t>
  </si>
  <si>
    <t>Задача 1: Обеспечение безопасного функционирования энергообъектов и обновление материально-технической базы предприятий коммунального комплекса;</t>
  </si>
  <si>
    <t>Задача 4. Повышение энергосбережения и энергоэффективности</t>
  </si>
  <si>
    <t>Задача 2: Внедрение новых технологий, современной трубной продукции, котельного оборудования, водоочистных установок на объектах коммунального комплекса Красноярского края</t>
  </si>
  <si>
    <t>Подпрограмма 2. «Чистая вода Бирилюсского района»</t>
  </si>
  <si>
    <t>Цель: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</si>
  <si>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Задача 1: Модернизация систем водоснабжения, водоотведения и очистки сточных вод Бирилюсского района;</t>
  </si>
  <si>
    <t>Задача 2: Создание условий для привлечения инвестиций для развития систем водоснабжения, водоотведения и очистки сточных вод Бирилюсского района;</t>
  </si>
  <si>
    <t>Задача 3: Развитие государственно-частного партнерства в сфере эксплуатации систем  водоснабжения, водоотведения и очистки сточных вод Бирилюсского района на основе концессионных соглашений.</t>
  </si>
  <si>
    <t xml:space="preserve">Подпрограмма 4 «Развитие информационного общества Бирилюсского района» </t>
  </si>
  <si>
    <t>Задача 1: Развитие сервисов на основе информационных технологий для упрощения процедур взаимодействия и коммуникации общества и государства.</t>
  </si>
  <si>
    <t>Задача 2:Обеспечение безопасности функционирования информационных и телекоммуникационных систем.</t>
  </si>
  <si>
    <t>Задача 3:Формирование и поддержание современной информационной и телекоммуникационной инфраструктуры.</t>
  </si>
  <si>
    <t>Итого по подпрограмме 4:</t>
  </si>
  <si>
    <r>
      <t>Подпрограмма 3 «</t>
    </r>
    <r>
      <rPr>
        <b/>
        <sz val="12"/>
        <rFont val="Times New Roman"/>
        <family val="1"/>
        <charset val="204"/>
      </rPr>
      <t>ЭНЕРГОСБЕРЕЖЕНИЕ И ПОВЫШЕНИЕ ЭНЕРГЕТИЧЕСКОЙ ЭФФЕКТИВНОСТИ В БИРИЛЮССКОМ РАЙОНЕ</t>
    </r>
    <r>
      <rPr>
        <b/>
        <sz val="14"/>
        <rFont val="Times New Roman"/>
        <family val="1"/>
        <charset val="204"/>
      </rPr>
      <t xml:space="preserve">» </t>
    </r>
  </si>
  <si>
    <t>Цель1 : Создание благоприятных условий для сельскохозяйственного развития поселений на основе реализации государственных полномочий по поддержке сельхозтоваропроизводителей</t>
  </si>
  <si>
    <t>Цель 2:Содействие развитию малого и среднего предпринимательства и повышение его роли в решении социальных и экономических задач в Бирилюсском районе, обеспечение  условий для интенсивного  роста субъектов малого и среднего предпринимательства и повышение потенциала развития их в  Бирилюсском районе  на основе создания современной рыночной  среды.</t>
  </si>
  <si>
    <t xml:space="preserve">Задача 1:Полное и своевременное исполнение переданных государственных полномочий по реализации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t>
  </si>
  <si>
    <t>Задача 2:Финансовая и имущественная поддержка субъектов малого и среднего предпринимательства, а также правовое, организационно – аналитическое и информационное обеспечение их деятельности</t>
  </si>
  <si>
    <t xml:space="preserve"> Цель: Развитие сельских территорий, рост занятости и уровня жизни сельского населения.</t>
  </si>
  <si>
    <t>Задача 2: Обеспечение исполнения полномочий по  реализации мероприятий государственной программы на основе эффективной деятельности органов  местного самоуправления в сфере развития агропромышленного комплекса.</t>
  </si>
  <si>
    <t>Задача 1: Поддержка и дальнейшее развитие малых форм хозяйствования на селе и повышение уровня доходов сельского населения;</t>
  </si>
  <si>
    <t xml:space="preserve">Подпрограмма 2. «Поддержка развития субъектов малого и среднего предпринимательства в Бирилюсском районе» 
</t>
  </si>
  <si>
    <t>Цель:Создание благоприятных условий для развития малого и среднего предпринимательства и повышение его роли в решении социальных и экономических задач в Бирилюсском районе, обеспечение  условий для интенсивного  роста СМСП и повышение потенциала развития их в  Бирилюсском районе  на основе создания современной рыночной  среды.</t>
  </si>
  <si>
    <t>Задача 1: Правовое, организационное и аналитическое обеспечение деятельности субъектов малого и среднего предпринимательства;</t>
  </si>
  <si>
    <t>Задача 2:Обеспечение информационной поддержки деятельности субъектов малого и среднего предпринимательства;</t>
  </si>
  <si>
    <t>Задача 3: Имущественная поддержка субъектов малого и среднего предпринимательства;</t>
  </si>
  <si>
    <t>Задача 4: Финансовая поддержка субъектов малого и среднего предпринимательства</t>
  </si>
  <si>
    <t>Итого по подпрограмме 1:</t>
  </si>
  <si>
    <t>3. Количество субъектов малого и среднего предпринимательства, получивших поддержку</t>
  </si>
  <si>
    <t>ед</t>
  </si>
  <si>
    <t>Цель: Создание условий для развития и реализации культурного и духовного потенциала населения Бирилюсского района</t>
  </si>
  <si>
    <t>Задача 1: «Сохранение, популяризация и эффективное использование культурного наследия Бирилюсского района»;</t>
  </si>
  <si>
    <t xml:space="preserve">Задача 2: «Обеспечение доступа населения 
к культурным ценностям и участию  в культурной жизни Бирилюсского  района»;
</t>
  </si>
  <si>
    <t>Задача 3: «Создание условий для устойчивого развития отрасли «Культура» в Бирилюсском районе»</t>
  </si>
  <si>
    <t xml:space="preserve">Задача :Развитие библиотечного дела; развитие музейного дела.
</t>
  </si>
  <si>
    <t>Цель: Сохранение и эффективное использование культурного наследия Бирилюсского района</t>
  </si>
  <si>
    <t>Подпрограмма 2 «Искусство и народное творчество»</t>
  </si>
  <si>
    <t>Цель 1: Обеспечение доступа населения Красноярского края к культурным благам и участию в культурной жизни</t>
  </si>
  <si>
    <t>Задача 1: Сохранение и развитие традиционной народной культуры;</t>
  </si>
  <si>
    <t xml:space="preserve">Задаяа 2: Организация и проведение культурных событий, в том числе на краевой, межрайонном, районном уровнях </t>
  </si>
  <si>
    <t xml:space="preserve">1.Количество посетителей муниципальных  учреждений культурно-досугового типа на 1 тыс. человек населения </t>
  </si>
  <si>
    <t xml:space="preserve">2. Число клубных формирований на 1 тыс. человек населения </t>
  </si>
  <si>
    <t>Подпрограмма 3. «Обеспечение условий реализации программы и прочие мероприятия»</t>
  </si>
  <si>
    <t>Цель: Создание условий для устойчивого развития отрасли «культура»</t>
  </si>
  <si>
    <t>Задача 1: Поддержка  творческих работников культуры;</t>
  </si>
  <si>
    <t xml:space="preserve">Задача 2: Внедрение информационно-коммуникационных технологий в отрасли «культура», </t>
  </si>
  <si>
    <t xml:space="preserve">Задача 3: развитие информационных ресурсов; развитие инфраструктуры отрасли «культура»;
</t>
  </si>
  <si>
    <t>Задача 4: модернизация материально-технической базы  в сельских  учреждениях культуры;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t>
  </si>
  <si>
    <t>2. Количество специалистов, повысивших квалификацию, прошедших переподготовку, обученных на семинарах и других мероприятиях</t>
  </si>
  <si>
    <t>Муниципальная программа «Развитие транспортной системы  Бирилюсского района»</t>
  </si>
  <si>
    <t>Цель: Сохранение и восстановление существующей дорожной сети автомобильных дорог и искусственных сооружений на них,   создание условий для развития перевозок пассажиров автомобильным транспортом по маршрутам регулярных перевозок на территории Бирилюсского района, совершенствование организации движения транспорта и пешеходов.</t>
  </si>
  <si>
    <t>Задача 1: Поддержание и непрерывное совершенствование технического уровня и эксплуатационного состояния, автомобильных дорог, способствующее повышению безопасности дорожного движения и эффективности работы автомобильного транспорта</t>
  </si>
  <si>
    <t>Задача 3: Повышение комплексной  безопасности дорожного движения</t>
  </si>
  <si>
    <t>Задача 2: Обеспечение доступности и повышение безопасного, качественного и эффективного транспортного обслуживания населения.</t>
  </si>
  <si>
    <t>Задача: Поддержание и непрерывное совершенствование технического уровня и эксплуатационного состояния, автомобильных дорог, способствующее повышению безопасности дорожного движения и эффективности работы автомобильного транспорта.</t>
  </si>
  <si>
    <t>10, 30</t>
  </si>
  <si>
    <t>Цель:  Повышение качества жизни населения района и  уровня взаимодействия граждан, организаций и государства на основе информационных и телекоммуникационных технологий:</t>
  </si>
  <si>
    <t>1.Доля сельских поселений района, подключенных к единой, высокоскоростной, защищенной телекоммуникационной сети.</t>
  </si>
  <si>
    <t>2. Доля жителей района, использующих, механизм получения муниципальных услуг в электронной форме</t>
  </si>
  <si>
    <t>Создание условий для развития услуг связи в малочисленных и труднодоступных пунктах Красноярского края</t>
  </si>
  <si>
    <t>Количество реконструированных и отремонтированных водопроводных сетей, ежегодно</t>
  </si>
  <si>
    <t>Количество реконструированных и отремонтированных систем водоотведения  и очистки сточных вод, ежегодно</t>
  </si>
  <si>
    <t>2. Созданно новых рабочих мест</t>
  </si>
  <si>
    <t>тыс.чел</t>
  </si>
  <si>
    <t xml:space="preserve">Муниципальная  программа «Создание условий для сельскохозяйственного развития поселений, содействие развитию малого и среднего предпринимательства»
</t>
  </si>
  <si>
    <t>Цель 1: Повышение эффективности использования земельных ресурсов при создании условий для увеличения социального, инвестиционного, производственного потенциала земли, стимулирование инвестиционной деятельности на рынке недвижимости в интересах удовлетворения потребностей общества и граждан, а также пополнение основных средств и укрепление материальной базы органа местного самоуправления</t>
  </si>
  <si>
    <t>Цель2: Создание условий для увеличения годового объема ввода жилья</t>
  </si>
  <si>
    <t>Задача 4: Наличие документов территориального планирования и градостроительного зонирования (внесение в них изменений) Бирилюсского района Красноярского края подготовленных к согласованию и утверждению.</t>
  </si>
  <si>
    <t xml:space="preserve">Задача 1: Обеспечение государственной регистрации:
- прав муниципальной собственности на имущественный комплекс (объекты, земли),
- права оперативного управления, хозяйственного ведения, аренды, безвозмездного пользования имуществом,
- права постоянного (бессрочного) пользования, аренды  земельными участками;
</t>
  </si>
  <si>
    <t>Задача 2: Повышение уровня оснащенности транспортными средствами органа местного самоуправления.</t>
  </si>
  <si>
    <t>Цель: Выработка и реализация единой политики в области эффективного использования и управления муниципальным имуществом Бирилюсского района</t>
  </si>
  <si>
    <t>1.1</t>
  </si>
  <si>
    <t>голов</t>
  </si>
  <si>
    <t>Доля дорог общего пользования местного значения соответствующих техническим и эксплуатационным требованиям</t>
  </si>
  <si>
    <t xml:space="preserve">Муниципальная программа «Развитие культуры» 
</t>
  </si>
  <si>
    <t>2.1</t>
  </si>
  <si>
    <t>2.2</t>
  </si>
  <si>
    <t xml:space="preserve">Подпрограмма 1 «Культурное наследие» </t>
  </si>
  <si>
    <t>2.2.1</t>
  </si>
  <si>
    <t>2.2.2</t>
  </si>
  <si>
    <t>2.2.3</t>
  </si>
  <si>
    <t>2.2.4</t>
  </si>
  <si>
    <t>2.2.5</t>
  </si>
  <si>
    <t>2.2.6</t>
  </si>
  <si>
    <t>3.1</t>
  </si>
  <si>
    <t>3.1.1</t>
  </si>
  <si>
    <t>3.1.2</t>
  </si>
  <si>
    <t>3.1.3</t>
  </si>
  <si>
    <t>3.1.4</t>
  </si>
  <si>
    <t>3.1.5</t>
  </si>
  <si>
    <t>Итого по муниципальной программе 2</t>
  </si>
  <si>
    <t xml:space="preserve">Муниципальная программа "Молодежная политика в Бирилюсском районе»
</t>
  </si>
  <si>
    <t>3.2</t>
  </si>
  <si>
    <t>3.2.1</t>
  </si>
  <si>
    <t>Подпрограмма 2. "Обеспечение жильем молодых семей в Бирилюсском районе"</t>
  </si>
  <si>
    <t>4.1</t>
  </si>
  <si>
    <t>4.1.1</t>
  </si>
  <si>
    <t>4.1.2</t>
  </si>
  <si>
    <t>4.1.3</t>
  </si>
  <si>
    <t>4.2.1</t>
  </si>
  <si>
    <t>4.2.2</t>
  </si>
  <si>
    <t>4.2.3</t>
  </si>
  <si>
    <t>4.1.4</t>
  </si>
  <si>
    <t>5</t>
  </si>
  <si>
    <t>5.1</t>
  </si>
  <si>
    <t>5.1.1</t>
  </si>
  <si>
    <t>Подпрограмма 2  « Обеспечение потребности населения в перевозках»</t>
  </si>
  <si>
    <t>5.2</t>
  </si>
  <si>
    <t>5.2.1</t>
  </si>
  <si>
    <t>5.2.2</t>
  </si>
  <si>
    <t>Цель:Сохранение и восстановление существующей дорожной сети автомобильных дорог и искусственных сооружений на них</t>
  </si>
  <si>
    <t>Цель: Создание условий для развития перевозок пассажиров автомобильным транспортом по маршрутам регулярных перевозок на территории Бирилюсского района.</t>
  </si>
  <si>
    <t>Задача: Обеспечение доступности и повышение безопасного, качественного и эффективного транспортного обслуживания населения.</t>
  </si>
  <si>
    <t>6.1</t>
  </si>
  <si>
    <t>6.1.1</t>
  </si>
  <si>
    <t>6.1.2</t>
  </si>
  <si>
    <t>6.1.3</t>
  </si>
  <si>
    <t>6.2</t>
  </si>
  <si>
    <t>6.2.1</t>
  </si>
  <si>
    <t>6.3</t>
  </si>
  <si>
    <t>Цель: Создание условий, обеспечивающих возможность гражданам систематически заниматься физической культурой и спортом, повышение конкурентоспособности спорта Бирилюсского района на краевой спортивной арене, формирование цельной системы подготовки спортивного резерва;</t>
  </si>
  <si>
    <t>Задача 2:Обеспечение подготовки спортивного резерва в муниципальных учреждениях,  в области физической культуры и спорта на территории Бирилюсского района.</t>
  </si>
  <si>
    <t>Цель:Cоздание доступных условий для занятий населения Бирилюсского района различных возрастных, профессиональных и социальных групп физической культурой и спортом</t>
  </si>
  <si>
    <t>Задача 1: Развитие устойчивой потребности всех категорий населения района к здоровому образу жизни, формирование мотивации к регулярным занятиям физической культурой и спортом посредством проведения, участия в организации официальных физкультурных, спортивных мероприятий на территории Бирилюсского района;</t>
  </si>
  <si>
    <t>Задача 2: Выявление и поддержка успешного опыта по организации массовой физкультурно-спортивной работы среди населения</t>
  </si>
  <si>
    <t xml:space="preserve">Цель: Повышение уровня обеспечения общественного порядка и общественной безопасности на территории муниципального образования город Губкинский </t>
  </si>
  <si>
    <t>1.Количество физкультурно -спортивных массовых мероприятий на территории района</t>
  </si>
  <si>
    <t xml:space="preserve">2. Количество граждан Бирилюсского района, занимающихся физической культурой и спортом по  месту работы и в клубах по месту жительства </t>
  </si>
  <si>
    <t>3. Доля граждан Бирилюсского района, систематически занимающегося физической культурой и спортом к общей численности населения района</t>
  </si>
  <si>
    <t>7.</t>
  </si>
  <si>
    <t>Муниципальная программа «Развитие физической культуры и спорта  в Бирилюсском районе».</t>
  </si>
  <si>
    <t>7.1</t>
  </si>
  <si>
    <t>7.1.1</t>
  </si>
  <si>
    <t>7.1.2</t>
  </si>
  <si>
    <t>7.2</t>
  </si>
  <si>
    <t>7.2.1</t>
  </si>
  <si>
    <t>7.2.2</t>
  </si>
  <si>
    <t>7.1.3</t>
  </si>
  <si>
    <t>7.1.4</t>
  </si>
  <si>
    <t>7.1.5</t>
  </si>
  <si>
    <t>1.Количество человек принявших участие в выполнении нормативов испытаний (тестов) комплекса ГТО (от 1 теста и более)</t>
  </si>
  <si>
    <t xml:space="preserve"> Подпрограмма 1 : «Развитие сельского хозяйства  в Бирилюсском районе» </t>
  </si>
  <si>
    <t>8.1</t>
  </si>
  <si>
    <t>8.1.1</t>
  </si>
  <si>
    <t>8.1.2</t>
  </si>
  <si>
    <t>8.1.3</t>
  </si>
  <si>
    <t>8.2</t>
  </si>
  <si>
    <t>8.2.1</t>
  </si>
  <si>
    <t>8.2.2</t>
  </si>
  <si>
    <t>10.</t>
  </si>
  <si>
    <t>Итого по муниципальной программе 10</t>
  </si>
  <si>
    <t>10.1</t>
  </si>
  <si>
    <t>10.1.1</t>
  </si>
  <si>
    <t>10.1.2</t>
  </si>
  <si>
    <t>Цель: Создание организационных, экономических, финансовых условий  для энергосбережения и повышения энергетической  эффективности на территории Бирилюсского района</t>
  </si>
  <si>
    <t>Задача  1:  Создание оптимальных нормативно-правовых, организационных и экономических условий для реализации стратегии энергоресурсосбережения;</t>
  </si>
  <si>
    <t xml:space="preserve">Задача 2:  Расширение практики применения энергосберегающих  технологий при модернизации, реконструкции и капитальном  ремонте зданий; </t>
  </si>
  <si>
    <t xml:space="preserve">Задача 3: Обеспечение учета всего объема потребляемых энергетических ресурсов; </t>
  </si>
  <si>
    <t>Задача 4: Повышение уровня компетентности работников   администрации    МО Бирилюсский район  и ответственных  за энергосбережение сотрудников муниципальных   учреждений       в    вопросах      эффективного   использования энергетических ресурсов.</t>
  </si>
  <si>
    <t>Муниципальная программа "Защита населения от чрезвычайных ситуаций и создание условий для безопасного проживания в Бирилюсском"</t>
  </si>
  <si>
    <t>Подпрограмма 1 "Предупреждение и ликвидация последствий чрезвычайных ситуаций в Бирилюсском районе"</t>
  </si>
  <si>
    <t>Задача 3:Выявление и предотвращение фактов распространения экстремистских материалов</t>
  </si>
  <si>
    <t>11.1.1</t>
  </si>
  <si>
    <t>Итого по муниципальной программе 11</t>
  </si>
  <si>
    <t>Примечание</t>
  </si>
  <si>
    <t>код источника финансирования</t>
  </si>
  <si>
    <t xml:space="preserve">Утвержденный план  </t>
  </si>
  <si>
    <t>Муниципальная программа "Развитие образования Бирилюсского района"</t>
  </si>
  <si>
    <t>Задача 1: Обеспечить доступность дошкольного образования, соответствующего единому стандарту качества дошкольного образования;</t>
  </si>
  <si>
    <t>1.2</t>
  </si>
  <si>
    <t>1.3</t>
  </si>
  <si>
    <t>1.4</t>
  </si>
  <si>
    <t>1.5</t>
  </si>
  <si>
    <t>1.6</t>
  </si>
  <si>
    <t>1.7</t>
  </si>
  <si>
    <t>1.8</t>
  </si>
  <si>
    <t>1.9</t>
  </si>
  <si>
    <t>1.10</t>
  </si>
  <si>
    <t>1.11</t>
  </si>
  <si>
    <t>1.12</t>
  </si>
  <si>
    <t>1.13</t>
  </si>
  <si>
    <t>1.14</t>
  </si>
  <si>
    <t>1.15</t>
  </si>
  <si>
    <t>1.18</t>
  </si>
  <si>
    <t>1.19</t>
  </si>
  <si>
    <t>1.20</t>
  </si>
  <si>
    <t>13</t>
  </si>
  <si>
    <t>1.3.1</t>
  </si>
  <si>
    <t>1.3.2</t>
  </si>
  <si>
    <t>Итого по муниципальной программе 1</t>
  </si>
  <si>
    <t>в т.ч. Федерального бюджета</t>
  </si>
  <si>
    <t>Краевого бюджета</t>
  </si>
  <si>
    <t>Районного бюджета</t>
  </si>
  <si>
    <t>Внебюджетные источники</t>
  </si>
  <si>
    <t>04, 34</t>
  </si>
  <si>
    <t>01, 12,31,36</t>
  </si>
  <si>
    <t>08, 13</t>
  </si>
  <si>
    <t xml:space="preserve">1.Количество  молодых семей, улучшивших жилищные условия за счет полученных социальных выплат к общему количеству молодых семей, состоящих на учете и нуждающихся в улучшении жилищных условий </t>
  </si>
  <si>
    <t>4.2</t>
  </si>
  <si>
    <t>6</t>
  </si>
  <si>
    <t>Оценка степени достижения показателей программы 8</t>
  </si>
  <si>
    <t xml:space="preserve">Муниципальная программа «Реформирование и модернизация жилищно-коммунального хозяйства и повышение энергетической эффективности» </t>
  </si>
  <si>
    <t>Оценка степени достижения показателей программы 11</t>
  </si>
  <si>
    <t>04, 34,08</t>
  </si>
  <si>
    <t>Оценка степени достижения показателей программы 10</t>
  </si>
  <si>
    <t>Оценка степени достижения показателя программы 7</t>
  </si>
  <si>
    <t xml:space="preserve">Итого по программе  7, в т.ч. </t>
  </si>
  <si>
    <t>Подпрограмма 1  «Обеспечение сохранности, модернизация и развитие сети автомобильных дорог района»</t>
  </si>
  <si>
    <t xml:space="preserve">Муниципальная программа «Управление муниципальными  финансами»  
</t>
  </si>
  <si>
    <t>5. Минимальное число социокультурных проектов в области культуры, реализованных муниципальными учреждениями культуры</t>
  </si>
  <si>
    <t xml:space="preserve">3. Число участников клубных формирований на 1 тыс. человек населения </t>
  </si>
  <si>
    <t>тыс.ед</t>
  </si>
  <si>
    <t>Осуществление государственных полномочий по созданию и обеспечению деятельности комиссий по делам несовершеннолетних и защите их прав</t>
  </si>
  <si>
    <t>4.2.4</t>
  </si>
  <si>
    <t>Средства на частичную компенсацию расходов на повышение оплаты труда отдельным категориям работников бюджетной сферы Красноярского края</t>
  </si>
  <si>
    <t>1.21</t>
  </si>
  <si>
    <t>1.22</t>
  </si>
  <si>
    <t>1.23</t>
  </si>
  <si>
    <t>1.24</t>
  </si>
  <si>
    <t>Цель1:Снижение негативного воздействия твердых коммунальных отходов на окружающую среду и здоровье человека</t>
  </si>
  <si>
    <t>Задача 1:Обеспечение современной системой сбора твердых коммунальных отходов</t>
  </si>
  <si>
    <t>шт.</t>
  </si>
  <si>
    <t>Итого по муниципальным программам:</t>
  </si>
  <si>
    <t>Оценка степени достижения показателей программ</t>
  </si>
  <si>
    <t>Итого по муниципальной программе 8</t>
  </si>
  <si>
    <t>Степень достижения целевого индикатора, балл</t>
  </si>
  <si>
    <t>Степень достижения показателей результативности, балл</t>
  </si>
  <si>
    <t>Обеспечение деятельности (оказание услуг) казенных учреждений за счет средств от приносящей доход деятельности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</si>
  <si>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деятельности (оказание услуг) подведомственных учреждений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</si>
  <si>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деятельности (оказание услуг) подведомственных учреждений за счет иного межбюджетного трансферта 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</si>
  <si>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</si>
  <si>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</si>
  <si>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Организация и 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</si>
  <si>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 "</t>
  </si>
  <si>
    <t>Проведение конкурсов, фестивалей, конференций, форумов одаренных детей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</si>
  <si>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Проведение мероприятий, организация участия в мероприятиях, для детей и молодежи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</si>
  <si>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 муниципальной программы "Развитие образования Бирилюсского района"</t>
  </si>
  <si>
    <t>Расходы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</si>
  <si>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 муниципальной программы "Развитие образования Бирилюсского района"</t>
  </si>
  <si>
    <t>1.25</t>
  </si>
  <si>
    <t>Мероприятия на развитие и повышение качества работы муниципальных учреждений ,предоставление новых муниципальных услуг, повышения их качества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</si>
  <si>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деятельности (оказание услуг) подведомственных учреждений по ведению бухгалтерского учета учреждений образования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 "</t>
  </si>
  <si>
    <t>Обеспечение деятельности (оказание услуг) подведомственных учреждений по оказанию методической помощи учреждений образования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 "</t>
  </si>
  <si>
    <t>Обеспечение деятельности (оказание услуг) подведомственных учреждений по хозяйственно-эксплуатационному сопровождению учреждений образования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 "</t>
  </si>
  <si>
    <t>Организация и проведение августовского педагогического совета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 "</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</si>
  <si>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</si>
  <si>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t>
  </si>
  <si>
    <t>Средства на частичную компенсацию расходов на повышение оплаты труда отдельным котегориям работников бюджетной сферы Красноярского края в рамках подпрограммы " Культурное наследие" муниципальной программы " Развитие культуры"</t>
  </si>
  <si>
    <t>Опеспечение деятельности(оказание услуг) подведомственных учреждений в рамках подпрограммы "Культурное наследие" муниципальной программы Бирилюсского района " Развитие культуры"</t>
  </si>
  <si>
    <t>Государственная поддержка отрасли культуры (модернизация библиотек в части комплектование книжных фондов) в рамках подпрограммы "Культурное наследие муниципальной программы "Развитие культуры"муниципальной программы "Развитие культуры"</t>
  </si>
  <si>
    <t>Государственная поддержка отрасли культуры (поддержка лучших сельских учреждений культуры) в рамках подпрограммы "Культурное наследие" муниципальной программы" Развитие культуры"</t>
  </si>
  <si>
    <t>Государственная поддержка отрасли культуры (поддержка лучших работников сельских учреждений культуры) в рамках подпрограммы "Культурное наследие" муниципальной программы" Развитие культуры"</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</si>
  <si>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Развитие культуры"</t>
  </si>
  <si>
    <t>Обеспечение деятельности(оказание услуг) подведомственных учреждений в рамкБирилюсского района "Развитие культуры"ах подпрогаммы "Искусство и народное творчество" муниципальной программы  Бирилюсского района "Развитие культуры"</t>
  </si>
  <si>
    <t>Обеспечение деятельности (оказание услуг)поведомственных учреждений по исполнению переданных полномочий поселений по клубам в рамках подпрограммы " Искусство и народное творчество" Муниципальной программы  Бирилюсского района"Развитие культуры"</t>
  </si>
  <si>
    <t xml:space="preserve">Средсва на частичную компенсацию расходов на повышение оплаты труда отдельным категориям мероприятия муниципальной программы Бирилюсского района "Развитие культуры"работников бюджетной сферы Красноярского края в рамках подпрограммы " </t>
  </si>
  <si>
    <t>осуществление государственных полномочий в области архивного Обеспечение условий реализации муниципальной программы и прочие мероприятия муниципальной программы Бирилюсского района " Развитие культурыдела,переданных органами местного самоуправления Красноярского края в рамках подпрограммы " Обеспечение условий реализации муниципальной программы и прочие мероприятия муниципальной программы Бирилюсского района " Развитие культуры"</t>
  </si>
  <si>
    <t>Обеспечение деятельности(оказание услуг) подведомственных учреждений в рамках подпрограммы "Опеспечение условий реализации муниципальной программы и прочих мероприятий  муниципальной программы " Развитие культуры"и прочих мероприятий  муниципальной программы " Развитие культуры"</t>
  </si>
  <si>
    <t xml:space="preserve">4. Количество библиографических записей 
в электронных каталогах краевых государственных библиотек  
</t>
  </si>
  <si>
    <t>3. Доля библиотек, подключенных к сети Интернет, в общем количестве общедоступных библиотек</t>
  </si>
  <si>
    <t>1. Доля детей, привлекаемых к участию в творческих мероприятиях, в общем числе детей</t>
  </si>
  <si>
    <t>3.1.6</t>
  </si>
  <si>
    <t xml:space="preserve">1. Количество поддержанных проектов различной направленности, реализуемых молодежью Бирилюского района </t>
  </si>
  <si>
    <t>2. Количество молодых граждан, вовлеченных в мероприятия по поддержке одаренной и талантливой молодежи</t>
  </si>
  <si>
    <t xml:space="preserve">3. Количество участников мероприятий по поддержке талантливой и одаренной молодежи.     </t>
  </si>
  <si>
    <t>4. Количество реализованных мероприятий по поддержке талантливой и одаренной молодежи</t>
  </si>
  <si>
    <t>5. Информирование подростков и молодежи о потенциальных возможностях занятости;
оказание содействия трудоустройству</t>
  </si>
  <si>
    <t>3. Количество подготовленных  документов, необходимых для государственного кадастрового учета и государственной регистрации права недвижимого имущества</t>
  </si>
  <si>
    <t>4. Обеспечение уплаты налога на добавленную стоимость за физических лиц от аренды и реализации муниципального имущества</t>
  </si>
  <si>
    <t>6.3.2</t>
  </si>
  <si>
    <t>6.3.3</t>
  </si>
  <si>
    <t>Финансовая поддержка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"Поддержка развития субъектов малого и среднего предпринимательства в Бирилюсском районе" муниципальной программы "Создание условий для сельскохозяйственного развития поселений, содействие развитию малого и среднего предпринимательства"</t>
  </si>
  <si>
    <t>8.2.3</t>
  </si>
  <si>
    <t>Чистая вода Бирилюсского района</t>
  </si>
  <si>
    <t>Гкал</t>
  </si>
  <si>
    <t>9.</t>
  </si>
  <si>
    <t>9.1</t>
  </si>
  <si>
    <t>9.1.1</t>
  </si>
  <si>
    <t>9.1.2</t>
  </si>
  <si>
    <t>9.2</t>
  </si>
  <si>
    <t>9.2.1</t>
  </si>
  <si>
    <t>9.3</t>
  </si>
  <si>
    <t>9.3.1</t>
  </si>
  <si>
    <t>9.4</t>
  </si>
  <si>
    <t>9.4.1</t>
  </si>
  <si>
    <t>10.1.3</t>
  </si>
  <si>
    <t>11</t>
  </si>
  <si>
    <t xml:space="preserve">Муниципальная программа «Управление муниципальным имуществом» </t>
  </si>
  <si>
    <t>Руководство и управление в сфере установленных функций органов местного самоуправления в рамках подпрограммы " Обеспечение условий реализации муниципальной программы и прочие мероприятия"" муниципальной программы Бирилюсского района "Развитие культуры"</t>
  </si>
  <si>
    <t>Подпрограмма 1 "Формирование и распоряжение муниципальным имуществом Бирилюсского района"</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</si>
  <si>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Бирилюсском районе"</t>
  </si>
  <si>
    <t>Поддержка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Бирилюсском районе"</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</si>
  <si>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</si>
  <si>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10.1.4</t>
  </si>
  <si>
    <t>10.1.5</t>
  </si>
  <si>
    <t>12</t>
  </si>
  <si>
    <t>12.1</t>
  </si>
  <si>
    <t>Муниципальная программа "Стимулирование жилищного строительства на территории Бирилюсского района"</t>
  </si>
  <si>
    <t>Подготовка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 в рамках подпрограммы "Территориальное планирование, градостроительное зонирование и планировка территори Бирилюсского района" муниципальной программы "Стимулирование жилищного строительства на территории Бирилюсского района"</t>
  </si>
  <si>
    <t xml:space="preserve">Подпрограмма 2: «Подпрограмма "Переселение граждан из аварийного жилищного фонда в Бирилюсском районе Красноярского края на 2019-2025"» </t>
  </si>
  <si>
    <t>Содержание муниципального жилищного фонда признанного аварийным и подлежащего сносу в рамках подпрограммы "Переселение граждан из аварийного жилищного фонда в Бирилюсском районе Красноярского края на 2019-2025"" муниципальной программы "Стимулирование жилищного строительства на территории Бирилюсского района"</t>
  </si>
  <si>
    <t>Иной межбюджетный трансферт на реализацию мероприятий по сносу аварийного жилищного фонда в рамках подпрограммы "Переселение граждан из аварийного жилищного фонда в Бирилюсском районе Красноярского края на 2019-2025"" муниципальной программы "Стимулирование жилищного строительства на территории Бирилюсского района"</t>
  </si>
  <si>
    <t>Иной межбюджетный трансферт бюджетам поселений на обеспечение мероприятий по переселению граждан из аварийного жилишного фонда за счет средств местного бюджета в рамках подпрограммы "Переселение граждан из аварийного жилищного фонда в Бирилюсском районе Красноярского края на 2019-2025"" муниципальной программы "Стимулирование жилищного строительства на территории Бирилюсского района"</t>
  </si>
  <si>
    <t>Итого по муниципальной программе 13</t>
  </si>
  <si>
    <t>Оценка степени достижения показателей программы 9</t>
  </si>
  <si>
    <t>Оценка степени достижения показателей программы 6</t>
  </si>
  <si>
    <t>Итого по муниципальной программе 9</t>
  </si>
  <si>
    <t>Оценка степени достижения показателей программы 1</t>
  </si>
  <si>
    <t>Обеспечение деятельности (оказание услуг) подведомственных учреждений в рамках подпрограммы "Содержание и обслуживание муниципального имущества Бирилюсского района" муниципальной программы "Управление муниципальным имуществом Бирилюсского района"</t>
  </si>
  <si>
    <t>Обеспечение деятельности (оказание услуг) подведомственных учреждений по исполнению переданных полномочий поселений по клубам в рамках подпрограммы "Содержание и обслуживание муниципального имущества Бирилюсского района" муниципальной программы "Управление муниципальным имуществом Бирилюсского района"</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</si>
  <si>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"Строительство, реконструкция, модернизация и капитальный ремонт и содержание муниципального имущества" муниципальной программы "Совершенствование земельно-имущественных отношений в Бирилюсском районе"</t>
  </si>
  <si>
    <t>4.2.5</t>
  </si>
  <si>
    <t>9.1.3</t>
  </si>
  <si>
    <t>Объем финансирования,   руб.</t>
  </si>
  <si>
    <t>Оценка эффективности реализации муниципальных программ Бирилюсского района за 2023 год</t>
  </si>
  <si>
    <t>Расходы на финансовое обеспечение расходов, связанных с предоставлением мер социальной поддержки детей посещающих пришкольные оздоровительные лагеря с дневным пребыванием, из семей лиц принимающих участие в специальной военной операции</t>
  </si>
  <si>
    <t>Расходы за счет иного межбюджетного трансферта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</si>
  <si>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деятельности (оказание услуг) казенных учреждений за счет средств от денежных пожертвований, предоставляемых физическими и юридическими лицами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</si>
  <si>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Cоздание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</si>
  <si>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</si>
  <si>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1.16</t>
  </si>
  <si>
    <t>1.17</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</si>
  <si>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</si>
  <si>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</si>
  <si>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</si>
  <si>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</si>
  <si>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Обеспечение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</si>
  <si>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иного межбюджетного трансферта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t>
  </si>
  <si>
    <t>Выплата и доставка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Бирилюсского района "</t>
  </si>
  <si>
    <t>Цель 1: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и отдыха, оздоровления детей в летний период.</t>
  </si>
  <si>
    <t>Проведение независимой оценки качества муниципальных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Бирилюсского района"</t>
  </si>
  <si>
    <t>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"Культурное наследие" муниципальной программы Бирилюсского района "Развитие культуры"</t>
  </si>
  <si>
    <t>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"Искусство и народное творчество" муниципальной программы Бирилюсского района "Развитие культуры"</t>
  </si>
  <si>
    <t>Расходы субсидии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Бирилюсского района "Развитие культуры"</t>
  </si>
  <si>
    <t>3.1.5.</t>
  </si>
  <si>
    <t>Проведение независимой оценки качества муниципальных учреждений в рамках подпрограммы "Обеспечение условий реализации муниципальной программы и прочие мероприятия" муниципальной программы "Развитие культуры"</t>
  </si>
  <si>
    <t>Расходы за счет иного межбюджетного трансферта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"Развитие молодежной политики в Бирилюсском районе" муниципальной программы "Молодежная политика в Бирилюсском районе"</t>
  </si>
  <si>
    <t>Обеспечение деятельности (оказание услуг) подведомственных учреждений в рамках подпрограммы "Развитие молодежной политики в Бирилюсском районе" муниципальной программы "Молодежная политика в Бирилюсском районе"</t>
  </si>
  <si>
    <t>Проведение мероприятий, организация участия в мероприятиях, для детей и молодежи в рамках подпрограммы "Развитие молодежной политики в Бирилюсском районе" муниципальной программы "Молодежная политика в Бирилюсском районе"</t>
  </si>
  <si>
    <t>Предоставление социальных выплат молодым семьям на приобретение (строительство) жилья в рамках подпрограммы "Обеспечение жильем молодых семей в Бирилюсском районе" муниципальной программы " Молодежная политика в Бирилюсском районе"</t>
  </si>
  <si>
    <t>Оценка недвижимости, оформление прав и регулирование отношений муниципальной собственности в рамках подпрограммы "Формирование и распоряжение муниципальным имуществом Бирилюсского района" муниципальной программы "Управление муниципальным имуществом Бирилюсского района"</t>
  </si>
  <si>
    <t>Мероприятия по землепользованию и землеустройству в рамках подпрограммы "Формирование и распоряжение муниципальным имуществом Бирилюсского района" муниципальной программы "Управление муниципальным имуществом Бирилюсского района"</t>
  </si>
  <si>
    <t>Приобретение движимого имущества для осуществления муниципальных полномочий в рамках подпрограммы "Формирование и распоряжение муниципальным имуществом Бирилюсского района" муниципальной программы "Управление муниципальным имуществом Бирилюсского района"</t>
  </si>
  <si>
    <t>Мероприятия по сносу нежилого муниципального имущества в рамках подпрограммы "Формирование и распоряжение муниципальным имуществом Бирилюсского района" муниципальной программы "Управление муниципальным имуществом Бирилюсского района"</t>
  </si>
  <si>
    <t>Подготовка документов для заключения концессионного соглашения в отношении муниципального имущества в рамках подпрограммы "формирование муниципального имущества Бирилюсского района" муниципальной программы "Совершенствование земельно-имущественных отношений в Бирилюсском районе"</t>
  </si>
  <si>
    <t>Приобретение жилья для специалистов бюджетной сферы района в рамках подпрограммы "Формирование и распоряжение муниципальным имуществом Бирилюсского района" муниципальной программы "Управление муниципальным имуществом Бирилюсского района"</t>
  </si>
  <si>
    <t>4.1.5</t>
  </si>
  <si>
    <t>4.1.6</t>
  </si>
  <si>
    <t>Содержание объектов муниципальной собственности в рамках подпрограммы "Содержание и обслуживание муниципального имущества Бирилюсского района" муниципальной программы "Управление муниципальным имуществом Бирилюсского района"</t>
  </si>
  <si>
    <t>Капитальный ремонт муниципального жилищного фонда за счет платы за найм в рамках подпрограммы "Содержание и обслуживание муниципального имущества Бирилюсского района" муниципальной программы "Управление муниципальным имуществом Бирилюсского района"</t>
  </si>
  <si>
    <t>Иной межбюджетный трансферт бюджетам поселений на содержание автомобильных дорог общего пользования местного значения в рамках подпрограммы "Обеспечение сохранности, модернизации и развитие сети автомобильных дорог района" муниципальной программы "Развитие транспортной системы Бирилюсского района"</t>
  </si>
  <si>
    <t>Наименование муниципальной программы,  подпрограммы, мероприятия программы</t>
  </si>
  <si>
    <t>Мероприятия в области речного транспорта в рамках подпрограммы "Обеспечение потребности населения в перевозках" муниципальной программы "Развитие транспортной системы Бирилюсского района"</t>
  </si>
  <si>
    <t>Мероприятия в области автомобильного транспорта в рамках подпрограммы "Обеспечение потребности населения в перевозках" муниципальной программы "Развитие транспортной системы Бирилюсского района"</t>
  </si>
  <si>
    <t>Дотации на выравнивание уровня бюджетной обеспеченности поселений за счет собственных средств районного бюджета в рамках подпрограммы " Создание условий для эффективного и ответственного управления муниципальными финансами, повышение устойчивости бюджетов муниципальных образований Бирилюсского района" муниципальной программы "Управление муниципальными финансами"</t>
  </si>
  <si>
    <t>Дотация поселениям на выравнивание бюджетной обеспеченности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 Создание условий для эффективного и ответственного управления муниципальными финансами, повышение устойчивости бюджетов муниципальных образований Бирилюсского района" муниципальной программы "Управление муниципальными финансами"</t>
  </si>
  <si>
    <t>Иной межбюджетный трансферт по обеспечению сбалансированности бюджетов сельсоветов из районного бюджета в рамках подпрограммы " Создание условий для эффективного и ответственного управления муниципальными финансами, повышение устойчивости бюджетов муниципальных образований Бирилюсского района" муниципальной программы "Управление муниципальными финансами"</t>
  </si>
  <si>
    <t xml:space="preserve">заработная  плата работников бюджетной сферы обеспечена  не ниже размера минимальной заработной (минимального размера оплаты труда) </t>
  </si>
  <si>
    <t>Процентные платежи по муниципальному долгу в рамках подпрограммы " Управление муниципальным долгом Бирилюсского района" муниципальной программы "Управление муниципальными финансами</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</si>
  <si>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</si>
  <si>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</si>
  <si>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Обеспечение деятельности (оказание услуг) подведомственных учреждений в рамках подпрограммы "Развитие массовой физической культуры и спорта" муниципальной программы "Развитие физической культуры и спорта в Бирилюсском районе"</t>
  </si>
  <si>
    <t>Проведение мероприятий и организация участия в мероприятиях по спортивно-массовой работе в рамках подпрограммы " Развитие массовой физической культуры и спорта" муниципальной программы "Развитие физической культуры и спорта в Бирилюсском районе"</t>
  </si>
  <si>
    <t>Иной межбюджетный трансферт бюджетам поселений 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в Бирилюсском районе"</t>
  </si>
  <si>
    <t>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спортивной подготовки в Бирилюсском районе" муниципальной программы "Развитие физической культуры и спорта в Бирилюсском районе"</t>
  </si>
  <si>
    <t>Обеспечение деятельности (оказание услуг) подведомственных учреждений в рамках подпрограммы "Развитие спортивной подготовки в Бирилюсском районе" муниципальной программы "Развитие физической культуры и спорта в Бирилюсском районе"</t>
  </si>
  <si>
    <t>Выполнение отдельных государственных полномочий по решению вопросов поддержки сельскохозяйственного производства в рамках подпрограммы " Развитие сельского хозяйства в Бирилюсском районе" муниципальной программы "Создание условий для сельскохозяйственного развития поселений, содействие развитию малого и среднего предпринимательства"</t>
  </si>
  <si>
    <t>Осуществление государственных полномочий по организации проведения мероприятий по отлову и содержанию безнадзорных животных в рамках подпрограммы " Развитие сельского хозяйства в Бирилюсском районе" муниципальной программы "Создание условий для сельскохозяйственного развития поселений, содействие развитию малого и среднего предпринимательства"</t>
  </si>
  <si>
    <t>Мероприятия по проведению конкурсов, фестивалей и праздников в рамках подпрограммы " Развитие сельского хозяйства в Бирилюсском районе" муниципальной программы "Создание условий для сельскохозяйственного развития поселений, содействие развитию малого и среднего предпринимательства"</t>
  </si>
  <si>
    <t>Финансовая поддержка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 Поддержка развития субъектов малого и среднего предпринимательства в Бирилюсском районе" муниципальной программы "Создание условий для сельскохозяйственного развития поселений, содействие развитию малого и среднего предпринимательства"</t>
  </si>
  <si>
    <t>Обеспечение реализации отдельных мер по обеспечению ограничения платы граждан за коммунальные услуги в рамках подпрограммы "Модернизация, реконструкция и капитальный ремонт объектов коммунальной инфраструктуры Бирилюсского района" муниципальной программы "Реформирование и модернизация жилищно-коммунального хозяйства и повышение энергетической эффективности"</t>
  </si>
  <si>
    <t xml:space="preserve">Расходы по капитальному ремонту объектов коммунальной инфраструктуры, источников тепловой энергии и тепловых сетей, а также на приобретение технологического оборудования, находящихся в муниципальной собственности администрации Бирилюсского района, в рамках подпрограммы "Модернизация, реконструкция и капитальный ремонт объектов коммунальной инфраструктуры Бирилюсского района" муниципальной программы "Реформирование и модернизация жилищно-коммунального хозяйства и повышение </t>
  </si>
  <si>
    <t>Расходы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 а также на приобретение технологического оборудования по исполнению переданных полномочий поселений в рамках подпрограммы "Модернизация, реконструкция и капитальный ремонт объектов коммунальной инфраструктуры Бирилюсского района"</t>
  </si>
  <si>
    <t>Осуществление части полномочий по решению вопросов местного значения в соответствии с заключенными соглашениями (расходы на разработку (актуализацию) схем теплоснабжения, водоснабжения и водоотведения) в рамках подпрограммы "Модернизация, реконструкция и капитальный ремонт объектов коммунальной инфраструктуры Бирилюсского района" муниципальной программы Бирилюсского района "Реформирование и модернизация жилищно-коммунального хозяйства и повышение энергетической эффективности"</t>
  </si>
  <si>
    <t>9.1.4</t>
  </si>
  <si>
    <t>Обеспечение условия энергосбережения в зданиях и помещениях муниципальной собственности в рамках подпрограммы "Энергосбережение и повышение энергетической эффективности в Бирилюсском районе" муниципальной программы "Реформирование и модернизация жилищно-коммунального хозяйства и повышение энергетической эффективности"</t>
  </si>
  <si>
    <t>10.1.6</t>
  </si>
  <si>
    <t>Обеспечение деятельности (оказание услуг) подведомственных учреждений в рамках подпрограммы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</si>
  <si>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Создание, хранение, использование и восполнение резервов материальных ресурсов для ликвидации чрезвычайных ситуаций природного и техногенного характера в рамках подпрограммы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</si>
  <si>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Мероприятия направленные на пропаганду пожарной безопасности среди населения Бирилюсского района в рамках подпрограммы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</si>
  <si>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Иной межбюджетный трансферт бюджетам поселений на обеспечение первичных мер пожарной безопасности в рамках подпрограмма "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</si>
  <si>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Расходы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подпрограмма " Предупреждение и ликвидация последствий чрезвычайных ситуаций" муниципальной программы "Защита населения от чрезвычайных ситуаций и создание условий для безопасного проживания в Бирилюсском районе"</t>
  </si>
  <si>
    <t>Муниципальная программа «Охрана окружающей среды на территории Бирилюсского района»</t>
  </si>
  <si>
    <t>Охрана окружающей среды и обеспечение экологической безопасности в рамках муниципальной программы «Охрана окружающей среды на территории Бирилюсского района»</t>
  </si>
  <si>
    <t>Обустройство мест (площадок) накопления отходов потребления и (или) приобретение контейнерного оборудования в рамках муниципальной программы «Охрана окружающей среды на территории Бирилюсского района»</t>
  </si>
  <si>
    <t>Подготовка описаний местоположения границ населенных пунктов и территориальных зон по Красноярскому краю в рамках подпрограммы "Территориальное планирование, градостроительное зонирование и планировка территори Бирилюсского района" муниципальной программы "Стимулирование жилищного строительства на территории Бирилюсского района"</t>
  </si>
  <si>
    <t>12.1.1</t>
  </si>
  <si>
    <t>12.1.2</t>
  </si>
  <si>
    <t>Приобретение агитационных материалов в рамках муниципальной программы "Профилактика правонарушений в Бирилюсском районе"</t>
  </si>
  <si>
    <t>Муниципальная программа "Профилактика правонарушений в Бирилюсском районе"</t>
  </si>
  <si>
    <t>Оценка степени достижения показателей программы 14</t>
  </si>
  <si>
    <t xml:space="preserve">Задача 1: Снижение уровня преступности на территории Бирилюсского района  </t>
  </si>
  <si>
    <t>Задача 2: Развитие системы социальной профилактики правонарушений, направленной на активизацию борьбы с пьянством, алкоголизмом, наркоманией, преступностью, незаконной миграцией, социализацию лиц, освобожденных из мест лишения свободы</t>
  </si>
  <si>
    <t>Цель1: Повышение эффективности профилактики правонарушений, охраны общественного порядка и обеспечения общественной безопасности</t>
  </si>
  <si>
    <t>Задача 3: Снижение «правового нигилизма» населения, создание системы стимулов для ведения законопослушного образа жизни</t>
  </si>
  <si>
    <t>12.2</t>
  </si>
  <si>
    <t>12.2.1</t>
  </si>
  <si>
    <t>12.2.2</t>
  </si>
  <si>
    <t>12.2.3</t>
  </si>
  <si>
    <t>Итого по муниципальной программе 12</t>
  </si>
  <si>
    <t>13.1.1</t>
  </si>
  <si>
    <t>10, 15, 30</t>
  </si>
  <si>
    <t>01, 12, 16, 31, 36</t>
  </si>
  <si>
    <t>Оценка степени достижения показателей программы 12</t>
  </si>
  <si>
    <t>Оценка степени достижения показателей программы 5</t>
  </si>
  <si>
    <t>Оценка степени достижения показателя программы 3</t>
  </si>
  <si>
    <t>Подпрограмма 1. Охрана окружающей среды и обеспечение экологической безопасности в рамках муниципальной программы «Охрана окружающей среды на территории Бирилюсского района»</t>
  </si>
  <si>
    <t>Подпрограмма 1."Территориальное планирование, градостроительное зонирование и планировка территори Бирилюсского района"</t>
  </si>
  <si>
    <t>Поддержка деятельности муниципальных молодежных центров в рамках подпрограммы "Развитие молодежной политики в Бирилюсском районе" муниципальной программы "Молодежная политика в Бирилюсском районе"</t>
  </si>
  <si>
    <t>2.1.1</t>
  </si>
  <si>
    <t>2.1.2</t>
  </si>
  <si>
    <t>2.1.3</t>
  </si>
  <si>
    <t>2.1.4</t>
  </si>
  <si>
    <t>2.1.5</t>
  </si>
  <si>
    <t>2.1.6</t>
  </si>
  <si>
    <t>2.1.7</t>
  </si>
  <si>
    <t>Обеспечение деятельности (оказание услуг) подведомственных учреждений по исполнению переданных полномочий поселений по клубам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"Искусство и народное творчество" муниципальной программы Бирилюсского района "Развитие культуры"</t>
  </si>
  <si>
    <t>1. Количество проведенных оценок муниципального имущества, в целях заключения договоров аренды, купли-продажи</t>
  </si>
  <si>
    <t>2.Количество подготовленных  документов, необходимых для государственного кадастрового учета и государственной регистрации права недвижимого имущества</t>
  </si>
  <si>
    <t>Приобретение жилья для специалистов бюджетной сферы</t>
  </si>
  <si>
    <t xml:space="preserve">Подпрограмма 1. «Развитие массовой физической культуры и спорта», </t>
  </si>
  <si>
    <t xml:space="preserve">Задача 1: Обеспечение развития массовой физической культуры на территории Бирилюсского района  </t>
  </si>
  <si>
    <t>первый этап контракта исполнен, а  из-за отсутсвие информации для исполнения второго и третьего этапа контракт расторгнут по соглашению сторон.</t>
  </si>
  <si>
    <t>Отсутствует жилищный фонд соответствующий требованиям.</t>
  </si>
  <si>
    <t>в связи с отсутствием потенциального поставщика упущен срок заключения контракта.</t>
  </si>
  <si>
    <t xml:space="preserve">Отклонение поступления родительской платы от плановых назначений связано с актированными днями в образовательных учреждениях, а так же непосещением детьми образовательных  учреждений в связи с заболеваниями, ежегодными основными отпусками родителей, пропусками по  заявлениям родителей   и пр. </t>
  </si>
  <si>
    <t>экономия сложилась в результате проведения электронных конкурентноспособных процедур</t>
  </si>
  <si>
    <t>6. Доля молодых граждан, находящихся в СОП и ТЖС, вовлеченных в молодежные проекты, от общего числа молодых граждан, находящихся в СОП и ТЖС</t>
  </si>
  <si>
    <t xml:space="preserve">7. Количество мероприятий патриотической направленности
</t>
  </si>
  <si>
    <t xml:space="preserve">ед.
</t>
  </si>
  <si>
    <t xml:space="preserve">8. Количество молодых граждан, вовлекаемых в организацию  и проведение патриотических и добровольческих акций и мероприятий </t>
  </si>
  <si>
    <t>9. Количество флагманских программ в Бирилюсском районе, реализуемых многопрофильным молодежным центром Бирилюсского района для вовлечения молодежи от 14 до 35 лет.</t>
  </si>
  <si>
    <t>9. Количество молодых граждан в возрасте от 14 до 35 лет, вовлеченных в мероприятия, направленные на развитие и поддержание здорового образа жизни, укрепление здоровья молодежи.</t>
  </si>
  <si>
    <t>10. Доля несовершеннолетних, снятых в отчетном периоде с учета СОП по постановлению Комиссии в связи с выходом из социально опасного положения, от общего количества несовершеннолетних, находящихся в СОП</t>
  </si>
  <si>
    <t>11. Доля несовершеннолетних, состоящих на учете СОП и участвующих в различных формах организованного досуга и занятости, в общем числе несовершеннолетних, состоящих на учете  СОП</t>
  </si>
  <si>
    <t>Экономия в связи с проведением аукционов на приобретение хоз.товаров, ГСМ</t>
  </si>
  <si>
    <t xml:space="preserve">Экономия в связи с потреблением тепловой энергии по показаниям теплосчетчика </t>
  </si>
  <si>
    <r>
      <t>к</t>
    </r>
    <r>
      <rPr>
        <sz val="10"/>
        <color theme="1"/>
        <rFont val="Times New Roman"/>
        <family val="1"/>
        <charset val="204"/>
      </rPr>
      <t xml:space="preserve">омплексное обслуживанию и содержанию 15 учреждений, 11 автомобилей </t>
    </r>
  </si>
  <si>
    <t xml:space="preserve">Содержание обслуживающего персонала (рабочие по ремонту и комплексному обслуживанию зданий, слесарь-сантехник, сантехник, уборщики служебных помещений, уборщики территорий, сторожа, истопники), проведен ежегодный (периодический) медосмотр работников, приобретение хозяйственных товаров и инвентаря, строительных материалов для проведения текущего ремонта.
 Содержание водителей, водителей автобусов; приобретение ГСМ, запасных частей; проведение технического обслуживания и ремонта автомобилей; проведение диагностики и страхование автомобилей.
</t>
  </si>
  <si>
    <t xml:space="preserve"> содержание муниципального имущества</t>
  </si>
  <si>
    <t xml:space="preserve">Капитальный ремонт муниципального жилищного фонда за счет платы за найм </t>
  </si>
  <si>
    <t>Содержание обслуживающего персонала (уборщики служебных помещений, уборщики территорий, сторожа, истопники), проведен ежегодный (периодический) медосмотр работников, приобретение хозяйственных товаров и инвентаря</t>
  </si>
  <si>
    <t>не менее 2,55</t>
  </si>
  <si>
    <t>не менее 90</t>
  </si>
  <si>
    <t>3.Доля расходов районного бюджета, формируемых в рамках муниципальных программ Бирилюсского района</t>
  </si>
  <si>
    <t>1.Отношение муниципального долга к доходпам районного бюджета за исключением безвозиездных поступлений</t>
  </si>
  <si>
    <t>2.Отношение годовой суммы платежей на погашение и обслуживание муниципального долга Бирилюсского района к доходам районного бюджета</t>
  </si>
  <si>
    <t>не более 10</t>
  </si>
  <si>
    <t>3.Просроченная задолженность по долговым обязательствам Бирилюсского района</t>
  </si>
  <si>
    <t>тыс.руб.</t>
  </si>
  <si>
    <t>не менее 95</t>
  </si>
  <si>
    <t>не менее 97</t>
  </si>
  <si>
    <t>единиц</t>
  </si>
  <si>
    <t>2. Обеспечение исполнения расходных обязательств района ( за исключением безвозмездных поступлений)</t>
  </si>
  <si>
    <t>3.Доля полученных заключений Экспертного совета, осуществляющего проведение публичной независимой экспертизы проектов решений в области бюджетной и налоговой политики</t>
  </si>
  <si>
    <t>4. Доля рассмотренных на общественном совете при Финансовом управлении проектов нормативных правовых актов, касающихся принятия районного бюджета, внесения в него изменений, а также утверждения отчета об его исполнении, подготавливаемых Финансовым управлением</t>
  </si>
  <si>
    <t>5. Разработка и размещение на официальном сайте Бирилюсского района брошюры «Путеводитель по бюджету Бирилюсского района»</t>
  </si>
  <si>
    <t>6.Доля районных казенных учреждений, которым доводится муниципальное задание</t>
  </si>
  <si>
    <t>7. Соотношение суммы зарегистрированных бюджетных обязательств к сумме предъявленных на регистрацию</t>
  </si>
  <si>
    <t>8. Соотношение оплаченных денежных обязательств к зарегистрированным</t>
  </si>
  <si>
    <t xml:space="preserve">9. Соотношение количества фактически проведенных контрольных мероприятий к количеству запланированных </t>
  </si>
  <si>
    <t>Не принято решений по доведению муниципальных заданий до учреждений подведомственных администрации района.</t>
  </si>
  <si>
    <t>Доля расходов  районного бюджета (первоначального), формируемых в рамках муниципальных программ  составили 94,3%.  Невыполнение показателя на конец года объясняется тем, что в течение года увеличены непрограммные расходы в части предоставления межбюджетных трансфертов бюджетам поселений из краевого бюджета. Данные расходы не являются полномочиями района и в муниципальных программах района не предусатриваются.</t>
  </si>
  <si>
    <t>Устройство плоскостных спортивных сооружений  (велодоржки)</t>
  </si>
  <si>
    <t xml:space="preserve">1.Количество реконструируемых, модернизированных и технически перевооруженных сетей тепло-, водоснабжения, водоотведения
теплоснабжение
</t>
  </si>
  <si>
    <t>м.</t>
  </si>
  <si>
    <t>2.Доля реконструируемых, модернизированных и технически перевооркженных сетей тепло-, водоснабжения. Водоотведения</t>
  </si>
  <si>
    <t>3. Количество реконструируемых, модернизируемых и техничсески перевооруженных теплоснабжающих.тепловых объектов</t>
  </si>
  <si>
    <t>4. Доля снижения уровня износа объектов коммунальной инфраструктуры, ежегодно</t>
  </si>
  <si>
    <t>1. Количество установленных узлов учета тепловой энергии в муниципальных учреждениях (20)</t>
  </si>
  <si>
    <t>2. Доля расчетов потребителей муниципальной бюджетной сферы за тепловую энергию по показаниям приборов учета</t>
  </si>
  <si>
    <t>3. Снижение потребления тепловой энергии в натуральном выражении</t>
  </si>
  <si>
    <t>4. Доля расчетов потребителей муниципальной бюджетной сферы за холодную воду по показаниям приборов учета</t>
  </si>
  <si>
    <r>
      <t xml:space="preserve">Оценка эффективности реализации программы: </t>
    </r>
    <r>
      <rPr>
        <b/>
        <i/>
        <sz val="14"/>
        <color rgb="FFFF0000"/>
        <rFont val="Times New Roman"/>
        <family val="1"/>
        <charset val="204"/>
      </rPr>
      <t>1,0</t>
    </r>
    <r>
      <rPr>
        <b/>
        <i/>
        <sz val="14"/>
        <rFont val="Times New Roman"/>
        <family val="1"/>
        <charset val="204"/>
      </rPr>
      <t xml:space="preserve"> (Степень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</si>
  <si>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t>1. Обеспечение функционирования единой дежурной диспетчерской службы Бирилюсского района</t>
  </si>
  <si>
    <t>2. Снижение рисков и смягчение последствий чрезвычайных ситуаций природного и техногенного характера в районе</t>
  </si>
  <si>
    <t>мин.</t>
  </si>
  <si>
    <t>раз\год</t>
  </si>
  <si>
    <t xml:space="preserve">3. Количество проведённых лекций, занятий на тематику в области антитеррористической защиты населения </t>
  </si>
  <si>
    <t>5. Время от получения сведений до оповещения руководителей о возникновении ЧС</t>
  </si>
  <si>
    <t>6. Периодическая переподготовка дежурных и тестирование на оперативность действий</t>
  </si>
  <si>
    <t>7. Обеспечение трансферты сельским поселениям на обеспечение первичных мер пожарной безопасности</t>
  </si>
  <si>
    <r>
      <t xml:space="preserve">Оценка эффективности реализации программы: </t>
    </r>
    <r>
      <rPr>
        <b/>
        <sz val="14"/>
        <color rgb="FFFF0000"/>
        <rFont val="Times New Roman"/>
        <family val="1"/>
        <charset val="204"/>
      </rPr>
      <t xml:space="preserve">1,0 </t>
    </r>
    <r>
      <rPr>
        <b/>
        <sz val="14"/>
        <rFont val="Times New Roman"/>
        <family val="1"/>
        <charset val="204"/>
      </rPr>
      <t>(Степень достижения показателей результативности Программы признается-</t>
    </r>
    <r>
      <rPr>
        <b/>
        <sz val="14"/>
        <color rgb="FFFF0000"/>
        <rFont val="Times New Roman"/>
        <family val="1"/>
        <charset val="204"/>
      </rPr>
      <t>высокой</t>
    </r>
    <r>
      <rPr>
        <b/>
        <sz val="14"/>
        <rFont val="Times New Roman"/>
        <family val="1"/>
        <charset val="204"/>
      </rPr>
      <t>)</t>
    </r>
  </si>
  <si>
    <t>экономия по результатам конкурса</t>
  </si>
  <si>
    <t xml:space="preserve">куб .м </t>
  </si>
  <si>
    <t>Подпраграмма 4. "Обеспечение реализации муниципальной программы и прочие мероприятия"</t>
  </si>
  <si>
    <t xml:space="preserve">Подпрограмма 2 "Содержание и обслуживание муниципального имущества Бирилюсского района» </t>
  </si>
  <si>
    <t xml:space="preserve">Задача : Обеспечение оказания услуг в сфере ремонтных, обслуживающих работ зданий, помещений, сооружений, движимого имущества  находящихся в муниципальной собственности. </t>
  </si>
  <si>
    <r>
      <t xml:space="preserve">Оценка эффективности реализации программы: </t>
    </r>
    <r>
      <rPr>
        <b/>
        <i/>
        <sz val="14"/>
        <color rgb="FFFF0000"/>
        <rFont val="Times New Roman"/>
        <family val="1"/>
        <charset val="204"/>
      </rPr>
      <t xml:space="preserve">0,99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</si>
  <si>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t xml:space="preserve">Подпрограмма 2. "Развитие кадрового потенциала отрасли"
</t>
  </si>
  <si>
    <t>Цель: Формирование кадрового ресурса отрасли, обеспечивающего необходимое качество образования детей и молодежи, соответствующее потребностям граждан</t>
  </si>
  <si>
    <t>Задача 1. Содействовать сокращению педагогических вакансий в образовательных учреждениях района посредством привлечения, закрепления и создания условий для профессионального развития педагогов образовательных учреждений края, в том числе за счет привлечения молодых учителей в возрасте до 30 лет;</t>
  </si>
  <si>
    <t>Задача 2. Обеспечить функционирование системы подготовки, переподготовки и повышения квалификации педагогических кадров и ее модернизацию;</t>
  </si>
  <si>
    <t>Задача 3. Обеспечить поддержку лучших педагогических работников</t>
  </si>
  <si>
    <t>1. Удельный вес численности учителей в возрасте до 30 лет в общей численности учителей общеобразовательных организаций, расположенных на территории Бирилюсского района</t>
  </si>
  <si>
    <t xml:space="preserve">Ед. </t>
  </si>
  <si>
    <t xml:space="preserve">5. Доля органов местного самоуправления, муниципальных учреждений, заполнивших декларации о потреблении энергетических ресурсов в модуле "Информация об энергосбережении и повышении энергетической эффективности" </t>
  </si>
  <si>
    <t xml:space="preserve">1.Участие в конкурсе </t>
  </si>
  <si>
    <t>Цель: развитие семейных форм воспитания детей-сирот и детей, оставшихся без попечения родителей, оказание муниципальной поддержки детям-сиротам и детям, оставшимся без попечения родителей, а также лицам из их числа.</t>
  </si>
  <si>
    <t>Задача1:Обеспечить реализацию мероприятий, направленных на развитие в Бирилюсском районе семейных форм воспитания детей-сирот и детей, оставшихся без попечения родителей;</t>
  </si>
  <si>
    <t>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"Господдержка детей-сирот, расширение практики применения семейных форм воспитания" муниципальной программы "Развитие образования Бирилюсского района"</t>
  </si>
  <si>
    <t>Осуществление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"Господдержка детей-сирот, расширение практики применение семейных форм воспитания" муниципальной программы "Развитие образования Бирилюсского района"</t>
  </si>
  <si>
    <t xml:space="preserve">Подпрограмма3. "Господдержка детей-сирот, расширение практики применения семейных форм воспитания
</t>
  </si>
  <si>
    <t>1.4.1</t>
  </si>
  <si>
    <t>1.4.2</t>
  </si>
  <si>
    <t>1.4.3</t>
  </si>
  <si>
    <t>1.4.4</t>
  </si>
  <si>
    <t>1.4.5</t>
  </si>
  <si>
    <t>1.4.6</t>
  </si>
  <si>
    <t>1.4.7</t>
  </si>
  <si>
    <t>6.Доля общеобразовательных учреждений (с числом обучающихся более 50), в которых действуют управляющие советы</t>
  </si>
  <si>
    <t>7.Отношение среднего балла ЕГЭ (в расчете на 1 предмет) в 10 % школ Бирилюсского района с лучшими результатами ЕГЭ к среднему баллу ЕГЭ (в расчете на 1 предмет) в 10 % школ Бирилюсского района с худшими результатами ЕГЭ</t>
  </si>
  <si>
    <t xml:space="preserve">10. Доля  обучающихся общеобразовательных учреждений, охваченных психолого-педгогической и медико-социальной помощью, от общей численности  обучающихся общеобразовательных учреждений </t>
  </si>
  <si>
    <t>9. Доля детей с ограниченными возможностями здоровья, обучающихся в общеобразовательных организациях, имеющих лицензию и аккредитованных  по программам специальных (коррекционных) образовательных организаций, от количества детей данной категории, обучающихся в общеобразовательных организациях</t>
  </si>
  <si>
    <t>8. Доля выпускников государственных (муниципальных) общеобразовательных организаций, не сдавших единый государственный экзамен, в общей численности выпускников государственных (муниципальных) общеобразовательных организаций</t>
  </si>
  <si>
    <t xml:space="preserve">5. Доля государственных (муниципальных) образовательных организаций, реализующих программы общего образования, имеющих физкультурный зал, в общей численности государственных (муниципальных) образовательных организаций, реализующих программы общего образования </t>
  </si>
  <si>
    <t>4. Удельный вес образовательных учреждений Бирилюсского района, 
в которых оценка деятельности дошкольных образовательных организаций,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(не менее чем в 80 % дошкольных организаций)</t>
  </si>
  <si>
    <t>3. Удельный вес воспитанников дошкольных образовательных организаций, расположенных на территории Бирилюсского района, обучающихся по программам, соответствующим требованиям стандартов дошкольного образования, в общей численности воспитанников дошкольных образовательных организаций, расположенных на территории Бирилюсского района</t>
  </si>
  <si>
    <t>2. Отношение численности детей в возрасте 3–7 лет, которым предоставлена возможность получать услуги дошкольного образования, к численности детей в возрасте от 3 до 7 лет, скорректированной на численность детей в возрасте от 5 до 7 лет, обучающихся в школе, проживающих на территории Бирилюсского района (с учетом групп кратковременного пребывания)</t>
  </si>
  <si>
    <t>1. Уровень охвата детей от 3 до 7 лет местами в дошкольных образовательных учреждениях</t>
  </si>
  <si>
    <t xml:space="preserve">11. Удельный вес общеобразовательных учреждений Бирилюсского района, в которых оценка деятельности общеобразовательных организаций, их руководителей и основных категорий работников осуществляется на основании показателей эффективности деятельности </t>
  </si>
  <si>
    <t>12. 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t>
  </si>
  <si>
    <t>13. Удельный вес образовательных учреждений, в которых оценка деятельности организаций дополнительного образования детей,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t>
  </si>
  <si>
    <t>14. 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</si>
  <si>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15.Доля оздоровленных детей школьного возраста</t>
  </si>
  <si>
    <t>1. Количество детей-сирот, детей, оставшихся без попечения родителей, а также лиц из их числа, которым необходимо приобрести жилые помещения в соответствии с соглашением о предоставлении субсидий из федерального бюджета бюджету Бирилюсского района</t>
  </si>
  <si>
    <t xml:space="preserve">2. Численность детей-сирот, детей, оставшихся без попечения родителей, а также лиц из их числа по состоянию на начало финансового года, имеющих и не реализовавших своевременно право на обеспечение жилыми помещениями </t>
  </si>
  <si>
    <t>1. Соблюдение сроков предоставления годовой бюджетной отчетности (Управление образования администрации Бирилюсского  района)</t>
  </si>
  <si>
    <t>2. Своевременность утверждения планов финансово-хозяйственной деятельности подведомственных Главному распорядителю учреждений на текущий финансовый год и плановый период в соответствии со  сроками, утвержденными органами исполнительной власти Бирилюсского района, осуществляющими функции и полномочия учредителя (Управление образования администрации Бирилюсского района)</t>
  </si>
  <si>
    <t>3. Своевременность представления уточненного фрагмента реестра расходных обязательств Главного распорядителя (Управление образования администрации Бирилюсского района)</t>
  </si>
  <si>
    <t>4. Соблюдение сроков предоставления годовой бюджетной отчетности (Управление образования администрации Бирилюсского района)</t>
  </si>
  <si>
    <t>1. Удельный вес населения участвующего в платных культурно-досуговых мероприятиях, проводимых государственными (муниципальными) учреждениями культуры</t>
  </si>
  <si>
    <t xml:space="preserve">2.  Количество экземпляров новых поступлений в библиотечные фонды общедоступных библиотек </t>
  </si>
  <si>
    <t>3. Общее число книговыдач за год</t>
  </si>
  <si>
    <t>4. Доля представленных (во всех формах) зрителю музейных предметов в общем количестве музейных предметов основного фонда</t>
  </si>
  <si>
    <t>4.Подготовка документов для заключения концессионного соглашения</t>
  </si>
  <si>
    <t>1. Транспортная подвижность населения, в том числе: водные перевозки</t>
  </si>
  <si>
    <t xml:space="preserve">2. Транспортная подвижность населения, в том числе: автомобильные перевозки  </t>
  </si>
  <si>
    <t>1. Коэффициент обновления техники и оборудования</t>
  </si>
  <si>
    <t>2.  Организация проведения мероприятий по отлову, учету, содержанию с безнадзорными животными</t>
  </si>
  <si>
    <t>3. Количество ЛПХ</t>
  </si>
  <si>
    <t xml:space="preserve">1.вывоз отходов с несанкционированных свалок </t>
  </si>
  <si>
    <t>2.Приобретение контейнерного оборудования</t>
  </si>
  <si>
    <t>1. Выполнение научно-исследовательской работы «Разработка проекта генерального плана и проекта внесения изменений в правила землепользования и застройки Зачулымского сельсовета»</t>
  </si>
  <si>
    <t>2. Подготовка описаний местоположения границ населенных пунктов и территориальных зон по Красноярскому краю (Кирчиженского и Маталасского сельсовета Бирилюсского района)</t>
  </si>
  <si>
    <t xml:space="preserve">1. Содержание муниципального жилищного фонда (плата за отопление, содержание и ремонт общего имущества) </t>
  </si>
  <si>
    <t xml:space="preserve">2. Разработанные проекты организации сноса расселенных аварийных МКД </t>
  </si>
  <si>
    <t>3.Снос расселенных аварийных МКД</t>
  </si>
  <si>
    <t>4.Расселено аваприйных МКД</t>
  </si>
  <si>
    <t xml:space="preserve">1.Количество зарегистрированных преступлений на территории района </t>
  </si>
  <si>
    <t>2. Количество правонарушений, связанных с употреблением алкогольной продукции в общественных местах</t>
  </si>
  <si>
    <t xml:space="preserve">2. Количество преступлений совершенных лицами, состоящими на административном надзоре </t>
  </si>
  <si>
    <t>3. Количество информационных материалов (баннеров) ориентированных на профилактику правонарушений, размещенных в общественных местах</t>
  </si>
  <si>
    <r>
      <t xml:space="preserve">Оценка эффективности реализации программы: </t>
    </r>
    <r>
      <rPr>
        <b/>
        <i/>
        <sz val="14"/>
        <color rgb="FFFF0000"/>
        <rFont val="Times New Roman"/>
        <family val="1"/>
        <charset val="204"/>
      </rPr>
      <t>0,83</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средней</t>
    </r>
    <r>
      <rPr>
        <b/>
        <i/>
        <sz val="14"/>
        <rFont val="Times New Roman"/>
        <family val="1"/>
        <charset val="204"/>
      </rPr>
      <t>)</t>
    </r>
  </si>
  <si>
    <r>
      <t>Оценка эффективности реализации программы:</t>
    </r>
    <r>
      <rPr>
        <b/>
        <sz val="14"/>
        <color rgb="FFFF0000"/>
        <rFont val="Times New Roman"/>
        <family val="1"/>
        <charset val="204"/>
      </rPr>
      <t xml:space="preserve"> 0,95 </t>
    </r>
    <r>
      <rPr>
        <b/>
        <sz val="14"/>
        <rFont val="Times New Roman"/>
        <family val="1"/>
        <charset val="204"/>
      </rPr>
      <t>(Степень достижения показателей результативности Программы признается-</t>
    </r>
    <r>
      <rPr>
        <b/>
        <sz val="14"/>
        <color rgb="FFFF0000"/>
        <rFont val="Times New Roman"/>
        <family val="1"/>
        <charset val="204"/>
      </rPr>
      <t>высокой</t>
    </r>
    <r>
      <rPr>
        <b/>
        <sz val="14"/>
        <rFont val="Times New Roman"/>
        <family val="1"/>
        <charset val="204"/>
      </rPr>
      <t>)</t>
    </r>
  </si>
  <si>
    <r>
      <t xml:space="preserve">Оценка эффективности реализации программы: </t>
    </r>
    <r>
      <rPr>
        <b/>
        <i/>
        <sz val="14"/>
        <color rgb="FFFF0000"/>
        <rFont val="Times New Roman"/>
        <family val="1"/>
        <charset val="204"/>
      </rPr>
      <t xml:space="preserve">0,96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</si>
  <si>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4"/>
        <color rgb="FFFF0000"/>
        <rFont val="Times New Roman"/>
        <family val="1"/>
        <charset val="204"/>
      </rPr>
      <t xml:space="preserve">0,99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</si>
  <si>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4"/>
        <color rgb="FFFF0000"/>
        <rFont val="Times New Roman"/>
        <family val="1"/>
        <charset val="204"/>
      </rPr>
      <t>0,98</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</si>
  <si>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4"/>
        <color rgb="FFFF0000"/>
        <rFont val="Times New Roman"/>
        <family val="1"/>
        <charset val="204"/>
      </rPr>
      <t xml:space="preserve">0,87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средней)</t>
    </r>
  </si>
  <si>
    <r>
      <t>Оценка эффективности реализации программы:</t>
    </r>
    <r>
      <rPr>
        <b/>
        <sz val="14"/>
        <color rgb="FFFF0000"/>
        <rFont val="Times New Roman"/>
        <family val="1"/>
        <charset val="204"/>
      </rPr>
      <t xml:space="preserve"> 0,89 </t>
    </r>
    <r>
      <rPr>
        <b/>
        <sz val="14"/>
        <rFont val="Times New Roman"/>
        <family val="1"/>
        <charset val="204"/>
      </rPr>
      <t>(Степень достижения показателей результативности Программы признается-</t>
    </r>
    <r>
      <rPr>
        <b/>
        <sz val="14"/>
        <color rgb="FFFF0000"/>
        <rFont val="Times New Roman"/>
        <family val="1"/>
        <charset val="204"/>
      </rPr>
      <t>средний</t>
    </r>
    <r>
      <rPr>
        <b/>
        <sz val="14"/>
        <rFont val="Times New Roman"/>
        <family val="1"/>
        <charset val="204"/>
      </rPr>
      <t>)</t>
    </r>
  </si>
  <si>
    <r>
      <t xml:space="preserve">Оценка эффективности реализации программы: </t>
    </r>
    <r>
      <rPr>
        <b/>
        <i/>
        <sz val="14"/>
        <color rgb="FFFF0000"/>
        <rFont val="Times New Roman"/>
        <family val="1"/>
        <charset val="204"/>
      </rPr>
      <t>0,94</t>
    </r>
    <r>
      <rPr>
        <b/>
        <i/>
        <sz val="14"/>
        <rFont val="Times New Roman"/>
        <family val="1"/>
        <charset val="204"/>
      </rPr>
      <t xml:space="preserve"> (Степень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</si>
  <si>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4"/>
        <color rgb="FFFF0000"/>
        <rFont val="Times New Roman"/>
        <family val="1"/>
        <charset val="204"/>
      </rPr>
      <t>0,96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</si>
  <si>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4"/>
        <color rgb="FFFF0000"/>
        <rFont val="Times New Roman"/>
        <family val="1"/>
        <charset val="204"/>
      </rPr>
      <t xml:space="preserve">0,97 </t>
    </r>
    <r>
      <rPr>
        <b/>
        <i/>
        <sz val="14"/>
        <rFont val="Times New Roman"/>
        <family val="1"/>
        <charset val="204"/>
      </rPr>
      <t>(Степень достижения показателей результативности Программы признается-</t>
    </r>
    <r>
      <rPr>
        <b/>
        <i/>
        <sz val="14"/>
        <color rgb="FFFF0000"/>
        <rFont val="Times New Roman"/>
        <family val="1"/>
        <charset val="204"/>
      </rPr>
      <t>высокой</t>
    </r>
    <r>
      <rPr>
        <b/>
        <i/>
        <sz val="14"/>
        <rFont val="Times New Roman"/>
        <family val="1"/>
        <charset val="204"/>
      </rPr>
      <t>)</t>
    </r>
  </si>
  <si>
    <r>
      <t xml:space="preserve">Оценка эффективности реализации программы: </t>
    </r>
    <r>
      <rPr>
        <b/>
        <i/>
        <sz val="16"/>
        <color rgb="FFC00000"/>
        <rFont val="Times New Roman"/>
        <family val="1"/>
        <charset val="204"/>
      </rPr>
      <t xml:space="preserve">0,95 </t>
    </r>
    <r>
      <rPr>
        <b/>
        <i/>
        <sz val="16"/>
        <rFont val="Times New Roman"/>
        <family val="1"/>
        <charset val="204"/>
      </rPr>
      <t>(Степень достижения показателей результативности Программ признается-</t>
    </r>
    <r>
      <rPr>
        <b/>
        <i/>
        <sz val="16"/>
        <color rgb="FFC00000"/>
        <rFont val="Times New Roman"/>
        <family val="1"/>
        <charset val="204"/>
      </rPr>
      <t>высокой)</t>
    </r>
  </si>
</sst>
</file>

<file path=xl/styles.xml><?xml version="1.0" encoding="utf-8"?>
<styleSheet xmlns="http://schemas.openxmlformats.org/spreadsheetml/2006/main">
  <numFmts count="10">
    <numFmt numFmtId="43" formatCode="_-* #,##0.00\ _₽_-;\-* #,##0.00\ _₽_-;_-* &quot;-&quot;??\ _₽_-;_-@_-"/>
    <numFmt numFmtId="164" formatCode="#,##0.0"/>
    <numFmt numFmtId="165" formatCode="#,##0.00\ _₽;[Red]#,##0.00\ _₽"/>
    <numFmt numFmtId="166" formatCode="#,##0.00\ _₽"/>
    <numFmt numFmtId="167" formatCode="?"/>
    <numFmt numFmtId="168" formatCode="_-* #,##0.00_р_._-;\-* #,##0.00_р_._-;_-* &quot;-&quot;??_р_._-;_-@_-"/>
    <numFmt numFmtId="169" formatCode="#,##0\ _₽"/>
    <numFmt numFmtId="170" formatCode="#,##0.000"/>
    <numFmt numFmtId="171" formatCode="#,##0.0\ _₽"/>
    <numFmt numFmtId="172" formatCode="0.0"/>
  </numFmts>
  <fonts count="62">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Times New Roman"/>
      <family val="1"/>
      <charset val="204"/>
    </font>
    <font>
      <b/>
      <i/>
      <sz val="18"/>
      <color theme="1"/>
      <name val="Times New Roman"/>
      <family val="1"/>
      <charset val="204"/>
    </font>
    <font>
      <sz val="10"/>
      <name val="Times New Roman"/>
      <family val="1"/>
      <charset val="204"/>
    </font>
    <font>
      <b/>
      <sz val="11"/>
      <name val="Times New Roman"/>
      <family val="1"/>
      <charset val="204"/>
    </font>
    <font>
      <sz val="11"/>
      <name val="Times New Roman"/>
      <family val="1"/>
      <charset val="204"/>
    </font>
    <font>
      <b/>
      <i/>
      <sz val="10"/>
      <name val="Times New Roman"/>
      <family val="1"/>
      <charset val="204"/>
    </font>
    <font>
      <b/>
      <i/>
      <sz val="11"/>
      <name val="Times New Roman"/>
      <family val="1"/>
      <charset val="204"/>
    </font>
    <font>
      <sz val="14"/>
      <name val="Times New Roman"/>
      <family val="1"/>
      <charset val="204"/>
    </font>
    <font>
      <b/>
      <sz val="14"/>
      <name val="Times New Roman"/>
      <family val="1"/>
      <charset val="204"/>
    </font>
    <font>
      <sz val="10"/>
      <color theme="1"/>
      <name val="Calibri"/>
      <family val="2"/>
      <charset val="204"/>
      <scheme val="minor"/>
    </font>
    <font>
      <b/>
      <sz val="10"/>
      <name val="Times New Roman"/>
      <family val="1"/>
      <charset val="204"/>
    </font>
    <font>
      <b/>
      <i/>
      <sz val="12"/>
      <name val="Times New Roman"/>
      <family val="1"/>
      <charset val="204"/>
    </font>
    <font>
      <sz val="12"/>
      <color theme="1"/>
      <name val="Calibri"/>
      <family val="2"/>
      <charset val="204"/>
      <scheme val="minor"/>
    </font>
    <font>
      <sz val="12"/>
      <name val="Times New Roman"/>
      <family val="1"/>
      <charset val="204"/>
    </font>
    <font>
      <i/>
      <sz val="12"/>
      <name val="Times New Roman"/>
      <family val="1"/>
      <charset val="204"/>
    </font>
    <font>
      <b/>
      <i/>
      <sz val="14"/>
      <name val="Times New Roman"/>
      <family val="1"/>
      <charset val="204"/>
    </font>
    <font>
      <sz val="10"/>
      <color theme="1"/>
      <name val="Times New Roman"/>
      <family val="1"/>
      <charset val="204"/>
    </font>
    <font>
      <b/>
      <sz val="12"/>
      <name val="Times New Roman"/>
      <family val="1"/>
      <charset val="204"/>
    </font>
    <font>
      <sz val="14"/>
      <color theme="1"/>
      <name val="Calibri"/>
      <family val="2"/>
      <charset val="204"/>
      <scheme val="minor"/>
    </font>
    <font>
      <b/>
      <i/>
      <sz val="14"/>
      <color rgb="FFFF0000"/>
      <name val="Times New Roman"/>
      <family val="1"/>
      <charset val="204"/>
    </font>
    <font>
      <b/>
      <sz val="14"/>
      <color theme="1"/>
      <name val="Calibri"/>
      <family val="2"/>
      <charset val="204"/>
      <scheme val="minor"/>
    </font>
    <font>
      <b/>
      <i/>
      <sz val="12"/>
      <color theme="1"/>
      <name val="Calibri"/>
      <family val="2"/>
      <charset val="204"/>
      <scheme val="minor"/>
    </font>
    <font>
      <b/>
      <sz val="14"/>
      <color rgb="FFFF0000"/>
      <name val="Times New Roman"/>
      <family val="1"/>
      <charset val="204"/>
    </font>
    <font>
      <b/>
      <i/>
      <sz val="12"/>
      <color rgb="FFFF0000"/>
      <name val="Times New Roman"/>
      <family val="1"/>
      <charset val="204"/>
    </font>
    <font>
      <b/>
      <sz val="12"/>
      <color rgb="FFFF0000"/>
      <name val="Times New Roman"/>
      <family val="1"/>
      <charset val="204"/>
    </font>
    <font>
      <b/>
      <i/>
      <sz val="11"/>
      <color theme="1"/>
      <name val="Calibri"/>
      <family val="2"/>
      <charset val="204"/>
      <scheme val="minor"/>
    </font>
    <font>
      <sz val="10"/>
      <color rgb="FF000000"/>
      <name val="Times New Roman"/>
      <family val="1"/>
      <charset val="204"/>
    </font>
    <font>
      <b/>
      <i/>
      <sz val="12"/>
      <color rgb="FF000000"/>
      <name val="Times New Roman"/>
      <family val="1"/>
      <charset val="204"/>
    </font>
    <font>
      <b/>
      <i/>
      <sz val="12"/>
      <color theme="1"/>
      <name val="Times New Roman"/>
      <family val="1"/>
      <charset val="204"/>
    </font>
    <font>
      <sz val="12"/>
      <name val="Calibri"/>
      <family val="2"/>
      <charset val="204"/>
      <scheme val="minor"/>
    </font>
    <font>
      <b/>
      <i/>
      <sz val="14"/>
      <color theme="1"/>
      <name val="Calibri"/>
      <family val="2"/>
      <charset val="204"/>
      <scheme val="minor"/>
    </font>
    <font>
      <b/>
      <sz val="12"/>
      <color theme="1"/>
      <name val="Calibri"/>
      <family val="2"/>
      <charset val="204"/>
      <scheme val="minor"/>
    </font>
    <font>
      <b/>
      <sz val="10"/>
      <color theme="1"/>
      <name val="Times New Roman"/>
      <family val="1"/>
      <charset val="204"/>
    </font>
    <font>
      <b/>
      <i/>
      <sz val="10"/>
      <color theme="1"/>
      <name val="Times New Roman"/>
      <family val="1"/>
      <charset val="204"/>
    </font>
    <font>
      <b/>
      <sz val="14"/>
      <color theme="1"/>
      <name val="Times New Roman"/>
      <family val="1"/>
      <charset val="204"/>
    </font>
    <font>
      <sz val="10"/>
      <color rgb="FFFF0000"/>
      <name val="Times New Roman"/>
      <family val="1"/>
      <charset val="204"/>
    </font>
    <font>
      <sz val="9"/>
      <color indexed="81"/>
      <name val="Tahoma"/>
      <family val="2"/>
      <charset val="204"/>
    </font>
    <font>
      <b/>
      <sz val="9"/>
      <color indexed="81"/>
      <name val="Tahoma"/>
      <family val="2"/>
      <charset val="204"/>
    </font>
    <font>
      <i/>
      <sz val="12"/>
      <color rgb="FFFF0000"/>
      <name val="Times New Roman"/>
      <family val="1"/>
      <charset val="204"/>
    </font>
    <font>
      <i/>
      <sz val="14"/>
      <color rgb="FFFF0000"/>
      <name val="Times New Roman"/>
      <family val="1"/>
      <charset val="204"/>
    </font>
    <font>
      <i/>
      <sz val="14"/>
      <name val="Times New Roman"/>
      <family val="1"/>
      <charset val="204"/>
    </font>
    <font>
      <sz val="14"/>
      <name val="Calibri"/>
      <family val="2"/>
      <charset val="204"/>
      <scheme val="minor"/>
    </font>
    <font>
      <b/>
      <sz val="12"/>
      <color theme="1"/>
      <name val="Times New Roman"/>
      <family val="1"/>
      <charset val="204"/>
    </font>
    <font>
      <b/>
      <i/>
      <sz val="14"/>
      <color theme="1"/>
      <name val="Times New Roman"/>
      <family val="1"/>
      <charset val="204"/>
    </font>
    <font>
      <b/>
      <i/>
      <sz val="16"/>
      <name val="Times New Roman"/>
      <family val="1"/>
      <charset val="204"/>
    </font>
    <font>
      <b/>
      <sz val="16"/>
      <color rgb="FFC00000"/>
      <name val="Times New Roman"/>
      <family val="1"/>
      <charset val="204"/>
    </font>
    <font>
      <b/>
      <i/>
      <sz val="16"/>
      <color rgb="FFC00000"/>
      <name val="Times New Roman"/>
      <family val="1"/>
      <charset val="204"/>
    </font>
    <font>
      <sz val="10"/>
      <name val="Arial"/>
      <family val="2"/>
      <charset val="204"/>
    </font>
    <font>
      <sz val="9"/>
      <name val="Times New Roman"/>
      <family val="1"/>
      <charset val="204"/>
    </font>
    <font>
      <sz val="8"/>
      <name val="Arial Cyr"/>
    </font>
    <font>
      <sz val="10"/>
      <name val="Times New Roman"/>
      <family val="1"/>
      <charset val="1"/>
    </font>
    <font>
      <sz val="8"/>
      <name val="Arial Cyr"/>
      <charset val="204"/>
    </font>
    <font>
      <b/>
      <sz val="8"/>
      <name val="Arial Cyr"/>
    </font>
    <font>
      <b/>
      <sz val="11"/>
      <color rgb="FFFF0000"/>
      <name val="Times New Roman"/>
      <family val="1"/>
      <charset val="204"/>
    </font>
    <font>
      <sz val="11"/>
      <name val="Calibri"/>
      <family val="2"/>
      <charset val="204"/>
      <scheme val="minor"/>
    </font>
    <font>
      <sz val="9"/>
      <color rgb="FFFF0000"/>
      <name val="Times New Roman"/>
      <family val="1"/>
      <charset val="204"/>
    </font>
    <font>
      <b/>
      <sz val="16"/>
      <name val="Times New Roman"/>
      <family val="1"/>
      <charset val="204"/>
    </font>
    <font>
      <sz val="13"/>
      <color theme="1"/>
      <name val="Times New Roman"/>
      <family val="1"/>
      <charset val="204"/>
    </font>
    <font>
      <sz val="11"/>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A3C2FF"/>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C7A6C"/>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BD92DE"/>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thin">
        <color indexed="64"/>
      </top>
      <bottom/>
      <diagonal/>
    </border>
    <border>
      <left/>
      <right style="thin">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0" fillId="0" borderId="0"/>
    <xf numFmtId="0" fontId="61" fillId="0" borderId="0"/>
  </cellStyleXfs>
  <cellXfs count="872">
    <xf numFmtId="0" fontId="0" fillId="0" borderId="0" xfId="0"/>
    <xf numFmtId="164" fontId="0" fillId="2" borderId="0" xfId="0" applyNumberFormat="1" applyFill="1"/>
    <xf numFmtId="49" fontId="0" fillId="0" borderId="0" xfId="0" applyNumberFormat="1" applyFont="1" applyAlignment="1">
      <alignment horizontal="center"/>
    </xf>
    <xf numFmtId="164" fontId="0" fillId="0" borderId="0" xfId="0" applyNumberFormat="1"/>
    <xf numFmtId="164" fontId="0" fillId="0" borderId="0" xfId="0" applyNumberFormat="1" applyAlignment="1">
      <alignment horizontal="center"/>
    </xf>
    <xf numFmtId="164" fontId="5" fillId="0" borderId="1" xfId="0"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5" borderId="1" xfId="1" applyNumberFormat="1" applyFont="1" applyFill="1" applyBorder="1" applyAlignment="1">
      <alignment horizontal="center" vertical="center" wrapText="1"/>
    </xf>
    <xf numFmtId="164" fontId="5" fillId="5" borderId="1" xfId="1" applyNumberFormat="1" applyFont="1" applyFill="1" applyBorder="1" applyAlignment="1">
      <alignment horizontal="left" vertical="center" wrapText="1"/>
    </xf>
    <xf numFmtId="164" fontId="5" fillId="5" borderId="1" xfId="1"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xf>
    <xf numFmtId="164" fontId="12" fillId="5" borderId="0" xfId="0" applyNumberFormat="1" applyFont="1" applyFill="1"/>
    <xf numFmtId="49" fontId="5" fillId="0" borderId="1" xfId="0" applyNumberFormat="1" applyFont="1" applyFill="1" applyBorder="1" applyAlignment="1">
      <alignment horizontal="center" vertical="center" wrapText="1"/>
    </xf>
    <xf numFmtId="164" fontId="14" fillId="3" borderId="1" xfId="1" applyNumberFormat="1" applyFont="1" applyFill="1" applyBorder="1" applyAlignment="1">
      <alignment horizontal="left" vertical="center"/>
    </xf>
    <xf numFmtId="164" fontId="14" fillId="3" borderId="1" xfId="1" applyNumberFormat="1" applyFont="1" applyFill="1" applyBorder="1" applyAlignment="1">
      <alignment horizontal="center" vertical="center"/>
    </xf>
    <xf numFmtId="49" fontId="5" fillId="6" borderId="1" xfId="1" applyNumberFormat="1" applyFont="1" applyFill="1" applyBorder="1" applyAlignment="1">
      <alignment horizontal="center" vertical="center" wrapText="1"/>
    </xf>
    <xf numFmtId="164" fontId="12" fillId="5" borderId="1" xfId="0" applyNumberFormat="1" applyFont="1" applyFill="1" applyBorder="1"/>
    <xf numFmtId="49" fontId="16" fillId="5" borderId="1" xfId="1" applyNumberFormat="1" applyFont="1" applyFill="1" applyBorder="1" applyAlignment="1">
      <alignment horizontal="center" vertical="center" wrapText="1"/>
    </xf>
    <xf numFmtId="164" fontId="16" fillId="3" borderId="1" xfId="1" applyNumberFormat="1" applyFont="1" applyFill="1" applyBorder="1" applyAlignment="1">
      <alignment horizontal="center" vertical="center" wrapText="1"/>
    </xf>
    <xf numFmtId="164" fontId="15" fillId="5" borderId="0" xfId="0" applyNumberFormat="1" applyFont="1" applyFill="1"/>
    <xf numFmtId="49" fontId="10" fillId="6" borderId="1" xfId="1" applyNumberFormat="1"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164" fontId="6" fillId="0" borderId="1" xfId="0" applyNumberFormat="1" applyFont="1" applyBorder="1" applyAlignment="1">
      <alignment vertical="center" wrapText="1"/>
    </xf>
    <xf numFmtId="164" fontId="14" fillId="7" borderId="1" xfId="1" applyNumberFormat="1"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49" fontId="14" fillId="8" borderId="1" xfId="0" applyNumberFormat="1" applyFont="1" applyFill="1" applyBorder="1" applyAlignment="1">
      <alignment horizontal="center" vertical="center" wrapText="1"/>
    </xf>
    <xf numFmtId="164" fontId="14" fillId="8" borderId="1" xfId="0" applyNumberFormat="1" applyFont="1" applyFill="1" applyBorder="1" applyAlignment="1">
      <alignment horizontal="left" vertical="center" wrapText="1"/>
    </xf>
    <xf numFmtId="164" fontId="14" fillId="8" borderId="1" xfId="0" applyNumberFormat="1"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164" fontId="5" fillId="5" borderId="2" xfId="1" applyNumberFormat="1" applyFont="1" applyFill="1" applyBorder="1" applyAlignment="1">
      <alignment horizontal="left" vertical="center" wrapText="1"/>
    </xf>
    <xf numFmtId="49" fontId="5" fillId="0" borderId="1" xfId="1" applyNumberFormat="1" applyFont="1" applyFill="1" applyBorder="1" applyAlignment="1">
      <alignment horizontal="center" vertical="center" wrapText="1"/>
    </xf>
    <xf numFmtId="164" fontId="19" fillId="0" borderId="2" xfId="0" applyNumberFormat="1" applyFont="1" applyBorder="1" applyAlignment="1">
      <alignment wrapText="1"/>
    </xf>
    <xf numFmtId="164" fontId="19" fillId="0" borderId="2" xfId="0" applyNumberFormat="1" applyFont="1" applyBorder="1" applyAlignment="1">
      <alignment vertical="center" wrapText="1"/>
    </xf>
    <xf numFmtId="164" fontId="19" fillId="0" borderId="2" xfId="0" applyNumberFormat="1" applyFont="1" applyBorder="1" applyAlignment="1">
      <alignment horizontal="left" vertical="center" wrapText="1"/>
    </xf>
    <xf numFmtId="164" fontId="0" fillId="0" borderId="0" xfId="0" applyNumberFormat="1" applyAlignment="1">
      <alignment horizontal="left"/>
    </xf>
    <xf numFmtId="49" fontId="14" fillId="3" borderId="1" xfId="0"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49" fontId="11" fillId="6" borderId="1" xfId="1" applyNumberFormat="1" applyFont="1" applyFill="1" applyBorder="1" applyAlignment="1">
      <alignment horizontal="center" vertical="center" wrapText="1"/>
    </xf>
    <xf numFmtId="164" fontId="5" fillId="0" borderId="1" xfId="0" applyNumberFormat="1" applyFont="1" applyBorder="1" applyAlignment="1">
      <alignment horizontal="left" vertical="center" wrapText="1"/>
    </xf>
    <xf numFmtId="164" fontId="0" fillId="0" borderId="1" xfId="0" applyNumberFormat="1" applyBorder="1"/>
    <xf numFmtId="164" fontId="5" fillId="0" borderId="1" xfId="1" applyNumberFormat="1"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164" fontId="5" fillId="5" borderId="9" xfId="1" applyNumberFormat="1" applyFont="1" applyFill="1" applyBorder="1" applyAlignment="1">
      <alignment horizontal="center" vertical="center"/>
    </xf>
    <xf numFmtId="164" fontId="5" fillId="5" borderId="9" xfId="1" applyNumberFormat="1" applyFont="1" applyFill="1" applyBorder="1" applyAlignment="1">
      <alignment horizontal="center" vertical="center" wrapText="1"/>
    </xf>
    <xf numFmtId="164" fontId="19" fillId="5" borderId="1" xfId="0" applyNumberFormat="1" applyFont="1" applyFill="1" applyBorder="1" applyAlignment="1">
      <alignment vertical="top" wrapText="1"/>
    </xf>
    <xf numFmtId="164" fontId="6" fillId="3" borderId="1" xfId="1" applyNumberFormat="1" applyFont="1" applyFill="1" applyBorder="1" applyAlignment="1">
      <alignment horizontal="left" vertical="center" wrapText="1"/>
    </xf>
    <xf numFmtId="164" fontId="15" fillId="5" borderId="1" xfId="0" applyNumberFormat="1" applyFont="1" applyFill="1" applyBorder="1"/>
    <xf numFmtId="164" fontId="5" fillId="3" borderId="1" xfId="1" applyNumberFormat="1" applyFont="1" applyFill="1" applyBorder="1" applyAlignment="1">
      <alignment horizontal="left" vertical="center" wrapText="1"/>
    </xf>
    <xf numFmtId="164" fontId="15" fillId="5" borderId="0" xfId="0" applyNumberFormat="1" applyFont="1" applyFill="1" applyBorder="1"/>
    <xf numFmtId="164" fontId="0" fillId="0" borderId="0" xfId="0" applyNumberFormat="1" applyFill="1"/>
    <xf numFmtId="164" fontId="14" fillId="0" borderId="1" xfId="0" applyNumberFormat="1" applyFont="1" applyFill="1" applyBorder="1" applyAlignment="1">
      <alignment horizontal="center" vertical="center" wrapText="1"/>
    </xf>
    <xf numFmtId="164" fontId="14" fillId="9" borderId="1" xfId="1" applyNumberFormat="1" applyFont="1" applyFill="1" applyBorder="1" applyAlignment="1">
      <alignment horizontal="left" vertical="center"/>
    </xf>
    <xf numFmtId="164" fontId="14" fillId="9" borderId="1" xfId="1" applyNumberFormat="1" applyFont="1" applyFill="1" applyBorder="1" applyAlignment="1">
      <alignment horizontal="center" vertical="center"/>
    </xf>
    <xf numFmtId="49" fontId="16" fillId="9" borderId="1" xfId="1" applyNumberFormat="1" applyFont="1" applyFill="1" applyBorder="1" applyAlignment="1">
      <alignment horizontal="center" vertical="center" wrapText="1"/>
    </xf>
    <xf numFmtId="164" fontId="15" fillId="6" borderId="0" xfId="0" applyNumberFormat="1" applyFont="1" applyFill="1"/>
    <xf numFmtId="164" fontId="15" fillId="0" borderId="0" xfId="0" applyNumberFormat="1" applyFont="1" applyFill="1"/>
    <xf numFmtId="164" fontId="15" fillId="0" borderId="1" xfId="0" applyNumberFormat="1" applyFont="1" applyFill="1" applyBorder="1"/>
    <xf numFmtId="49" fontId="14" fillId="9" borderId="1" xfId="1" applyNumberFormat="1" applyFont="1" applyFill="1" applyBorder="1" applyAlignment="1">
      <alignment horizontal="left" vertical="center"/>
    </xf>
    <xf numFmtId="164" fontId="14" fillId="9" borderId="1" xfId="1" applyNumberFormat="1" applyFont="1" applyFill="1" applyBorder="1" applyAlignment="1">
      <alignment horizontal="left" vertical="center" wrapText="1"/>
    </xf>
    <xf numFmtId="164" fontId="6" fillId="9" borderId="1" xfId="1" applyNumberFormat="1" applyFont="1" applyFill="1" applyBorder="1" applyAlignment="1">
      <alignment horizontal="left" vertical="center" wrapText="1"/>
    </xf>
    <xf numFmtId="164" fontId="15" fillId="0" borderId="0" xfId="0" applyNumberFormat="1" applyFont="1" applyFill="1" applyBorder="1"/>
    <xf numFmtId="164" fontId="12" fillId="9" borderId="0" xfId="0" applyNumberFormat="1" applyFont="1" applyFill="1"/>
    <xf numFmtId="49" fontId="5" fillId="9" borderId="1" xfId="1" applyNumberFormat="1" applyFont="1" applyFill="1" applyBorder="1" applyAlignment="1">
      <alignment horizontal="center" vertical="center" wrapText="1"/>
    </xf>
    <xf numFmtId="164" fontId="14" fillId="9" borderId="1" xfId="1" applyNumberFormat="1" applyFont="1" applyFill="1" applyBorder="1" applyAlignment="1">
      <alignment horizontal="center" vertical="center" wrapText="1"/>
    </xf>
    <xf numFmtId="164" fontId="12" fillId="9" borderId="1" xfId="0" applyNumberFormat="1" applyFont="1" applyFill="1" applyBorder="1"/>
    <xf numFmtId="49" fontId="7" fillId="5" borderId="1" xfId="0" applyNumberFormat="1" applyFont="1" applyFill="1" applyBorder="1" applyAlignment="1">
      <alignment horizontal="center" vertical="center" wrapText="1"/>
    </xf>
    <xf numFmtId="164" fontId="0" fillId="0" borderId="0" xfId="0" applyNumberFormat="1" applyFont="1"/>
    <xf numFmtId="49" fontId="6" fillId="0" borderId="1" xfId="1" applyNumberFormat="1" applyFont="1" applyFill="1" applyBorder="1" applyAlignment="1">
      <alignment horizontal="center" vertical="center" wrapText="1"/>
    </xf>
    <xf numFmtId="164" fontId="2" fillId="5" borderId="0" xfId="0" applyNumberFormat="1" applyFont="1" applyFill="1"/>
    <xf numFmtId="164" fontId="5" fillId="9" borderId="1" xfId="1" applyNumberFormat="1" applyFont="1" applyFill="1" applyBorder="1" applyAlignment="1">
      <alignment horizontal="left" vertical="center" wrapText="1"/>
    </xf>
    <xf numFmtId="164" fontId="15" fillId="9" borderId="0" xfId="0" applyNumberFormat="1" applyFont="1" applyFill="1"/>
    <xf numFmtId="164" fontId="24" fillId="9" borderId="0" xfId="0" applyNumberFormat="1" applyFont="1" applyFill="1"/>
    <xf numFmtId="49" fontId="14" fillId="9" borderId="1" xfId="1" applyNumberFormat="1" applyFont="1" applyFill="1" applyBorder="1" applyAlignment="1">
      <alignment horizontal="center" vertical="center" wrapText="1"/>
    </xf>
    <xf numFmtId="164" fontId="16" fillId="9" borderId="1"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164" fontId="5" fillId="5" borderId="6" xfId="1" applyNumberFormat="1" applyFont="1" applyFill="1" applyBorder="1" applyAlignment="1">
      <alignment horizontal="left" vertical="center" wrapText="1"/>
    </xf>
    <xf numFmtId="164" fontId="5" fillId="5" borderId="6" xfId="1" applyNumberFormat="1" applyFont="1" applyFill="1" applyBorder="1" applyAlignment="1">
      <alignment horizontal="center" vertical="center" wrapText="1"/>
    </xf>
    <xf numFmtId="164" fontId="5" fillId="5" borderId="6" xfId="1"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164" fontId="15" fillId="2" borderId="0" xfId="0" applyNumberFormat="1" applyFont="1" applyFill="1"/>
    <xf numFmtId="164" fontId="12" fillId="6" borderId="0" xfId="0" applyNumberFormat="1" applyFont="1" applyFill="1"/>
    <xf numFmtId="49" fontId="16" fillId="0" borderId="6" xfId="1" applyNumberFormat="1" applyFont="1" applyFill="1" applyBorder="1" applyAlignment="1">
      <alignment horizontal="center" vertical="center" wrapText="1"/>
    </xf>
    <xf numFmtId="164" fontId="5" fillId="0" borderId="6" xfId="1" applyNumberFormat="1" applyFont="1" applyFill="1" applyBorder="1" applyAlignment="1">
      <alignment horizontal="left" vertical="top" wrapText="1"/>
    </xf>
    <xf numFmtId="49" fontId="11" fillId="6" borderId="9" xfId="1" applyNumberFormat="1" applyFont="1" applyFill="1" applyBorder="1" applyAlignment="1">
      <alignment horizontal="center" vertical="center" wrapText="1"/>
    </xf>
    <xf numFmtId="164" fontId="15" fillId="9" borderId="1" xfId="0" applyNumberFormat="1" applyFont="1" applyFill="1" applyBorder="1"/>
    <xf numFmtId="164" fontId="5" fillId="9" borderId="1" xfId="1" applyNumberFormat="1" applyFont="1" applyFill="1" applyBorder="1" applyAlignment="1">
      <alignment horizontal="left" vertical="top" wrapText="1"/>
    </xf>
    <xf numFmtId="49" fontId="16" fillId="9" borderId="9" xfId="1" applyNumberFormat="1" applyFont="1" applyFill="1" applyBorder="1" applyAlignment="1">
      <alignment horizontal="center" vertical="center" wrapText="1"/>
    </xf>
    <xf numFmtId="164" fontId="14" fillId="9" borderId="9" xfId="1" applyNumberFormat="1" applyFont="1" applyFill="1" applyBorder="1" applyAlignment="1">
      <alignment horizontal="left" vertical="center"/>
    </xf>
    <xf numFmtId="164" fontId="16" fillId="9" borderId="9" xfId="1" applyNumberFormat="1" applyFont="1" applyFill="1" applyBorder="1" applyAlignment="1">
      <alignment horizontal="center" vertical="center" wrapText="1"/>
    </xf>
    <xf numFmtId="164" fontId="14" fillId="9" borderId="9" xfId="1" applyNumberFormat="1" applyFont="1" applyFill="1" applyBorder="1" applyAlignment="1">
      <alignment horizontal="center" vertical="center" wrapText="1"/>
    </xf>
    <xf numFmtId="164" fontId="5" fillId="0" borderId="6" xfId="1"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49" fontId="16" fillId="2" borderId="9"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164" fontId="21" fillId="4" borderId="0" xfId="0" applyNumberFormat="1" applyFont="1" applyFill="1"/>
    <xf numFmtId="49" fontId="11" fillId="4" borderId="9" xfId="1" applyNumberFormat="1" applyFont="1" applyFill="1" applyBorder="1" applyAlignment="1">
      <alignment horizontal="center" vertical="center" wrapText="1"/>
    </xf>
    <xf numFmtId="164" fontId="12" fillId="0" borderId="0" xfId="0" applyNumberFormat="1" applyFont="1" applyFill="1"/>
    <xf numFmtId="164" fontId="0" fillId="0" borderId="0" xfId="0" applyNumberFormat="1" applyFont="1" applyFill="1"/>
    <xf numFmtId="49" fontId="6" fillId="0" borderId="9"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left" vertical="top" wrapText="1"/>
    </xf>
    <xf numFmtId="164" fontId="0" fillId="0" borderId="0" xfId="0" applyNumberFormat="1" applyBorder="1"/>
    <xf numFmtId="164" fontId="0" fillId="0" borderId="0" xfId="0" applyNumberFormat="1" applyFill="1" applyBorder="1"/>
    <xf numFmtId="164" fontId="21" fillId="2" borderId="0" xfId="0" applyNumberFormat="1" applyFont="1" applyFill="1" applyBorder="1"/>
    <xf numFmtId="164" fontId="0" fillId="0" borderId="0" xfId="0" applyNumberFormat="1" applyFont="1" applyFill="1" applyBorder="1"/>
    <xf numFmtId="164" fontId="12" fillId="0" borderId="0" xfId="0" applyNumberFormat="1" applyFont="1" applyFill="1" applyBorder="1"/>
    <xf numFmtId="164" fontId="16" fillId="0" borderId="1" xfId="1"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164" fontId="15" fillId="0" borderId="4" xfId="0" applyNumberFormat="1" applyFont="1" applyFill="1" applyBorder="1"/>
    <xf numFmtId="164" fontId="0" fillId="6" borderId="0" xfId="0" applyNumberFormat="1" applyFill="1"/>
    <xf numFmtId="49" fontId="7" fillId="0" borderId="1" xfId="0" applyNumberFormat="1" applyFont="1" applyFill="1" applyBorder="1" applyAlignment="1">
      <alignment horizontal="center" vertical="center" wrapText="1"/>
    </xf>
    <xf numFmtId="164" fontId="5" fillId="5" borderId="1" xfId="1" applyNumberFormat="1" applyFont="1" applyFill="1" applyBorder="1" applyAlignment="1">
      <alignment horizontal="left" vertical="center" indent="2"/>
    </xf>
    <xf numFmtId="49" fontId="6" fillId="0" borderId="1" xfId="0" applyNumberFormat="1" applyFont="1" applyFill="1" applyBorder="1" applyAlignment="1">
      <alignment horizontal="center" vertical="center" wrapText="1"/>
    </xf>
    <xf numFmtId="164" fontId="2" fillId="0" borderId="0" xfId="0" applyNumberFormat="1" applyFont="1"/>
    <xf numFmtId="9" fontId="5" fillId="5" borderId="1" xfId="2" applyFont="1" applyFill="1" applyBorder="1" applyAlignment="1">
      <alignment horizontal="center" vertical="center" wrapText="1"/>
    </xf>
    <xf numFmtId="164" fontId="23" fillId="0" borderId="0" xfId="0" applyNumberFormat="1" applyFont="1" applyFill="1"/>
    <xf numFmtId="49" fontId="11" fillId="0" borderId="1" xfId="1" applyNumberFormat="1" applyFont="1" applyFill="1" applyBorder="1" applyAlignment="1">
      <alignment horizontal="center" vertical="center" wrapText="1"/>
    </xf>
    <xf numFmtId="164" fontId="23" fillId="0" borderId="0" xfId="0" applyNumberFormat="1" applyFont="1" applyFill="1" applyBorder="1"/>
    <xf numFmtId="49" fontId="6" fillId="5" borderId="1" xfId="1" applyNumberFormat="1" applyFont="1" applyFill="1" applyBorder="1" applyAlignment="1">
      <alignment horizontal="center" vertical="center" wrapText="1"/>
    </xf>
    <xf numFmtId="164" fontId="28" fillId="0" borderId="0" xfId="0" applyNumberFormat="1" applyFont="1" applyFill="1"/>
    <xf numFmtId="49" fontId="9" fillId="0" borderId="1" xfId="1" applyNumberFormat="1" applyFont="1" applyFill="1" applyBorder="1" applyAlignment="1">
      <alignment horizontal="center" vertical="center" wrapText="1"/>
    </xf>
    <xf numFmtId="164" fontId="28" fillId="0" borderId="0" xfId="0" applyNumberFormat="1" applyFont="1" applyFill="1" applyBorder="1"/>
    <xf numFmtId="164" fontId="7" fillId="0" borderId="1" xfId="1" applyNumberFormat="1" applyFont="1" applyFill="1" applyBorder="1" applyAlignment="1">
      <alignment horizontal="center" vertical="center" wrapText="1"/>
    </xf>
    <xf numFmtId="164" fontId="28" fillId="9" borderId="0" xfId="0" applyNumberFormat="1" applyFont="1" applyFill="1"/>
    <xf numFmtId="49" fontId="9" fillId="9" borderId="1" xfId="1" applyNumberFormat="1" applyFont="1" applyFill="1" applyBorder="1" applyAlignment="1">
      <alignment horizontal="center" vertical="center" wrapText="1"/>
    </xf>
    <xf numFmtId="4" fontId="15" fillId="0" borderId="0" xfId="0" applyNumberFormat="1" applyFont="1" applyFill="1"/>
    <xf numFmtId="164" fontId="17" fillId="3" borderId="1" xfId="1" applyNumberFormat="1" applyFont="1" applyFill="1" applyBorder="1" applyAlignment="1">
      <alignment horizontal="left" vertical="center"/>
    </xf>
    <xf numFmtId="164" fontId="17" fillId="8" borderId="1" xfId="0" applyNumberFormat="1" applyFont="1" applyFill="1" applyBorder="1" applyAlignment="1">
      <alignment horizontal="left" vertical="center" wrapText="1"/>
    </xf>
    <xf numFmtId="164" fontId="17" fillId="3" borderId="1" xfId="0" applyNumberFormat="1" applyFont="1" applyFill="1" applyBorder="1" applyAlignment="1">
      <alignment horizontal="left" vertical="center" wrapText="1"/>
    </xf>
    <xf numFmtId="164" fontId="17" fillId="0" borderId="1" xfId="0" applyNumberFormat="1" applyFont="1" applyFill="1" applyBorder="1" applyAlignment="1">
      <alignment horizontal="left" vertical="center" wrapText="1"/>
    </xf>
    <xf numFmtId="164" fontId="12" fillId="2" borderId="0" xfId="0" applyNumberFormat="1" applyFont="1" applyFill="1" applyBorder="1"/>
    <xf numFmtId="49" fontId="5" fillId="2" borderId="9" xfId="1" applyNumberFormat="1" applyFont="1" applyFill="1" applyBorder="1" applyAlignment="1">
      <alignment horizontal="center" vertical="center" wrapText="1"/>
    </xf>
    <xf numFmtId="164" fontId="0" fillId="4" borderId="0" xfId="0" applyNumberFormat="1" applyFill="1"/>
    <xf numFmtId="164" fontId="5" fillId="0" borderId="6" xfId="1" applyNumberFormat="1" applyFont="1" applyFill="1" applyBorder="1" applyAlignment="1">
      <alignment horizontal="left" vertical="center"/>
    </xf>
    <xf numFmtId="164" fontId="5" fillId="5" borderId="1" xfId="1" applyNumberFormat="1" applyFont="1" applyFill="1" applyBorder="1" applyAlignment="1">
      <alignment horizontal="left" vertical="top" wrapText="1"/>
    </xf>
    <xf numFmtId="164" fontId="5" fillId="5" borderId="1" xfId="1" applyNumberFormat="1" applyFont="1" applyFill="1" applyBorder="1" applyAlignment="1">
      <alignment horizontal="left" vertical="center"/>
    </xf>
    <xf numFmtId="49" fontId="10" fillId="2" borderId="9" xfId="1" applyNumberFormat="1" applyFont="1" applyFill="1" applyBorder="1" applyAlignment="1">
      <alignment horizontal="center" vertical="center" wrapText="1"/>
    </xf>
    <xf numFmtId="49" fontId="5" fillId="5" borderId="6" xfId="1" applyNumberFormat="1" applyFont="1" applyFill="1" applyBorder="1" applyAlignment="1">
      <alignment horizontal="center" vertical="center" wrapText="1"/>
    </xf>
    <xf numFmtId="164" fontId="24" fillId="9" borderId="1" xfId="0" applyNumberFormat="1" applyFont="1" applyFill="1" applyBorder="1"/>
    <xf numFmtId="0" fontId="30" fillId="9" borderId="1" xfId="0" applyFont="1" applyFill="1" applyBorder="1" applyAlignment="1">
      <alignment vertical="top" wrapText="1"/>
    </xf>
    <xf numFmtId="49" fontId="14" fillId="5" borderId="1" xfId="1" applyNumberFormat="1" applyFont="1" applyFill="1" applyBorder="1" applyAlignment="1">
      <alignment horizontal="center" vertical="center" wrapText="1"/>
    </xf>
    <xf numFmtId="164" fontId="24" fillId="5" borderId="0" xfId="0" applyNumberFormat="1" applyFont="1" applyFill="1" applyBorder="1"/>
    <xf numFmtId="164" fontId="24" fillId="5" borderId="0" xfId="0" applyNumberFormat="1" applyFont="1" applyFill="1"/>
    <xf numFmtId="164" fontId="8" fillId="9" borderId="1" xfId="1" applyNumberFormat="1" applyFont="1" applyFill="1" applyBorder="1" applyAlignment="1">
      <alignment horizontal="left" vertical="top" wrapText="1"/>
    </xf>
    <xf numFmtId="164" fontId="8" fillId="9" borderId="1" xfId="1" applyNumberFormat="1" applyFont="1" applyFill="1" applyBorder="1" applyAlignment="1">
      <alignment horizontal="left" vertical="center"/>
    </xf>
    <xf numFmtId="164" fontId="0" fillId="5" borderId="0" xfId="0" applyNumberFormat="1" applyFill="1"/>
    <xf numFmtId="164" fontId="24" fillId="10" borderId="1" xfId="0" applyNumberFormat="1" applyFont="1" applyFill="1" applyBorder="1"/>
    <xf numFmtId="49" fontId="20" fillId="4"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xf>
    <xf numFmtId="164" fontId="32" fillId="0" borderId="0" xfId="0" applyNumberFormat="1" applyFont="1" applyFill="1"/>
    <xf numFmtId="164" fontId="32" fillId="0" borderId="0" xfId="0" applyNumberFormat="1" applyFont="1" applyFill="1" applyBorder="1"/>
    <xf numFmtId="164" fontId="21" fillId="6" borderId="0" xfId="0" applyNumberFormat="1" applyFont="1" applyFill="1"/>
    <xf numFmtId="164" fontId="0" fillId="0" borderId="0" xfId="0" applyNumberFormat="1" applyAlignment="1">
      <alignment vertical="center"/>
    </xf>
    <xf numFmtId="49" fontId="7" fillId="0" borderId="1" xfId="1" applyNumberFormat="1" applyFont="1" applyFill="1" applyBorder="1" applyAlignment="1">
      <alignment horizontal="center" vertical="center" wrapText="1"/>
    </xf>
    <xf numFmtId="164" fontId="5" fillId="0" borderId="6" xfId="1" applyNumberFormat="1" applyFont="1" applyFill="1" applyBorder="1" applyAlignment="1">
      <alignment horizontal="left" vertical="center" wrapText="1"/>
    </xf>
    <xf numFmtId="164" fontId="14" fillId="10" borderId="1" xfId="1" applyNumberFormat="1" applyFont="1" applyFill="1" applyBorder="1" applyAlignment="1">
      <alignment horizontal="left" vertical="center" wrapText="1"/>
    </xf>
    <xf numFmtId="4" fontId="5" fillId="0" borderId="6" xfId="1" applyNumberFormat="1" applyFont="1" applyFill="1" applyBorder="1" applyAlignment="1">
      <alignment horizontal="center" vertical="center" wrapText="1"/>
    </xf>
    <xf numFmtId="164" fontId="24" fillId="10" borderId="4" xfId="0" applyNumberFormat="1" applyFont="1" applyFill="1" applyBorder="1"/>
    <xf numFmtId="49" fontId="5" fillId="9" borderId="9" xfId="1" applyNumberFormat="1" applyFont="1" applyFill="1" applyBorder="1" applyAlignment="1">
      <alignment horizontal="center" vertical="center" wrapText="1"/>
    </xf>
    <xf numFmtId="164" fontId="5" fillId="9" borderId="9" xfId="1" applyNumberFormat="1" applyFont="1" applyFill="1" applyBorder="1" applyAlignment="1">
      <alignment horizontal="center" vertical="center" wrapText="1"/>
    </xf>
    <xf numFmtId="164" fontId="20" fillId="9" borderId="1" xfId="1" applyNumberFormat="1" applyFont="1" applyFill="1" applyBorder="1" applyAlignment="1">
      <alignment horizontal="left" vertical="center"/>
    </xf>
    <xf numFmtId="164" fontId="5" fillId="0" borderId="1" xfId="0" applyNumberFormat="1" applyFont="1" applyBorder="1" applyAlignment="1">
      <alignment horizontal="center" vertical="center" wrapText="1"/>
    </xf>
    <xf numFmtId="49" fontId="6" fillId="0" borderId="6" xfId="1" applyNumberFormat="1" applyFont="1" applyFill="1" applyBorder="1" applyAlignment="1">
      <alignment horizontal="center" vertical="center" wrapText="1"/>
    </xf>
    <xf numFmtId="164" fontId="2" fillId="5" borderId="1" xfId="0" applyNumberFormat="1" applyFont="1" applyFill="1" applyBorder="1"/>
    <xf numFmtId="49" fontId="5" fillId="0" borderId="1" xfId="0" applyNumberFormat="1" applyFont="1" applyBorder="1" applyAlignment="1">
      <alignment horizontal="center" vertical="center" wrapText="1"/>
    </xf>
    <xf numFmtId="164" fontId="5" fillId="0" borderId="1" xfId="0" applyNumberFormat="1" applyFont="1" applyBorder="1" applyAlignment="1">
      <alignment horizontal="left" vertical="top" wrapText="1"/>
    </xf>
    <xf numFmtId="164" fontId="34" fillId="9" borderId="0" xfId="0" applyNumberFormat="1" applyFont="1" applyFill="1"/>
    <xf numFmtId="49" fontId="20" fillId="9" borderId="6" xfId="1" applyNumberFormat="1" applyFont="1" applyFill="1" applyBorder="1" applyAlignment="1">
      <alignment horizontal="center" vertical="center" wrapText="1"/>
    </xf>
    <xf numFmtId="164" fontId="20" fillId="9" borderId="6" xfId="1" applyNumberFormat="1" applyFont="1" applyFill="1" applyBorder="1" applyAlignment="1">
      <alignment horizontal="center" vertical="center"/>
    </xf>
    <xf numFmtId="164" fontId="20" fillId="9" borderId="6" xfId="1" applyNumberFormat="1" applyFont="1" applyFill="1" applyBorder="1" applyAlignment="1">
      <alignment horizontal="center" vertical="center" wrapText="1"/>
    </xf>
    <xf numFmtId="164" fontId="23" fillId="6" borderId="0" xfId="0" applyNumberFormat="1" applyFont="1" applyFill="1" applyAlignment="1">
      <alignment horizontal="left"/>
    </xf>
    <xf numFmtId="2" fontId="5" fillId="5" borderId="6" xfId="1" applyNumberFormat="1" applyFont="1" applyFill="1" applyBorder="1" applyAlignment="1">
      <alignment horizontal="left" vertical="center" wrapText="1"/>
    </xf>
    <xf numFmtId="2" fontId="5" fillId="5" borderId="6" xfId="1" applyNumberFormat="1" applyFont="1" applyFill="1" applyBorder="1" applyAlignment="1">
      <alignment horizontal="center" vertical="center" wrapText="1"/>
    </xf>
    <xf numFmtId="2" fontId="14" fillId="9" borderId="9" xfId="1" applyNumberFormat="1" applyFont="1" applyFill="1" applyBorder="1" applyAlignment="1">
      <alignment horizontal="left" vertical="center" wrapText="1"/>
    </xf>
    <xf numFmtId="164" fontId="12" fillId="9" borderId="9" xfId="0" applyNumberFormat="1" applyFont="1" applyFill="1" applyBorder="1"/>
    <xf numFmtId="49" fontId="5" fillId="0" borderId="1" xfId="1" applyNumberFormat="1" applyFont="1" applyFill="1" applyBorder="1" applyAlignment="1">
      <alignment horizontal="center" vertical="center"/>
    </xf>
    <xf numFmtId="4" fontId="5" fillId="0" borderId="1" xfId="1" applyNumberFormat="1" applyFont="1" applyFill="1" applyBorder="1" applyAlignment="1">
      <alignment horizontal="center" vertical="center" wrapText="1"/>
    </xf>
    <xf numFmtId="164" fontId="15" fillId="5" borderId="4" xfId="0" applyNumberFormat="1" applyFont="1" applyFill="1" applyBorder="1"/>
    <xf numFmtId="164" fontId="12" fillId="9" borderId="12" xfId="0" applyNumberFormat="1" applyFont="1" applyFill="1" applyBorder="1"/>
    <xf numFmtId="164" fontId="2" fillId="5" borderId="4" xfId="0" applyNumberFormat="1" applyFont="1" applyFill="1" applyBorder="1"/>
    <xf numFmtId="164" fontId="24" fillId="9" borderId="4" xfId="0" applyNumberFormat="1" applyFont="1" applyFill="1" applyBorder="1"/>
    <xf numFmtId="164" fontId="12" fillId="9" borderId="4" xfId="0" applyNumberFormat="1" applyFont="1" applyFill="1" applyBorder="1"/>
    <xf numFmtId="164" fontId="24" fillId="0" borderId="0" xfId="0" applyNumberFormat="1" applyFont="1" applyFill="1" applyBorder="1"/>
    <xf numFmtId="164" fontId="2" fillId="0" borderId="0" xfId="0" applyNumberFormat="1" applyFont="1" applyFill="1" applyBorder="1"/>
    <xf numFmtId="164" fontId="0" fillId="0" borderId="0" xfId="0" applyNumberFormat="1" applyFill="1" applyBorder="1" applyAlignment="1">
      <alignment horizontal="left"/>
    </xf>
    <xf numFmtId="164" fontId="21" fillId="0" borderId="0" xfId="0" applyNumberFormat="1" applyFont="1" applyFill="1" applyBorder="1"/>
    <xf numFmtId="164" fontId="34" fillId="0" borderId="0" xfId="0" applyNumberFormat="1" applyFont="1" applyFill="1" applyBorder="1"/>
    <xf numFmtId="164" fontId="23" fillId="0" borderId="0" xfId="0" applyNumberFormat="1" applyFont="1" applyFill="1" applyBorder="1" applyAlignment="1">
      <alignment horizontal="left"/>
    </xf>
    <xf numFmtId="164" fontId="0" fillId="0" borderId="0" xfId="0" applyNumberFormat="1" applyFill="1" applyBorder="1" applyAlignment="1">
      <alignment vertical="center"/>
    </xf>
    <xf numFmtId="49" fontId="5" fillId="0" borderId="1" xfId="0" applyNumberFormat="1" applyFont="1" applyFill="1" applyBorder="1" applyAlignment="1">
      <alignment horizontal="center" vertical="center" wrapText="1"/>
    </xf>
    <xf numFmtId="164" fontId="20" fillId="9" borderId="6" xfId="1" applyNumberFormat="1" applyFont="1" applyFill="1" applyBorder="1" applyAlignment="1">
      <alignment horizontal="left" vertical="center" wrapText="1"/>
    </xf>
    <xf numFmtId="164" fontId="11" fillId="6" borderId="1" xfId="1" applyNumberFormat="1" applyFont="1" applyFill="1" applyBorder="1" applyAlignment="1">
      <alignment horizontal="left" vertical="center" wrapText="1"/>
    </xf>
    <xf numFmtId="164" fontId="5" fillId="5" borderId="1" xfId="1" applyNumberFormat="1" applyFont="1" applyFill="1" applyBorder="1" applyAlignment="1">
      <alignment horizontal="left" vertical="center" wrapText="1"/>
    </xf>
    <xf numFmtId="49" fontId="20" fillId="6" borderId="1" xfId="1" applyNumberFormat="1" applyFont="1" applyFill="1" applyBorder="1" applyAlignment="1">
      <alignment horizontal="center" vertical="center" wrapText="1"/>
    </xf>
    <xf numFmtId="4" fontId="3" fillId="0" borderId="0" xfId="0" applyNumberFormat="1" applyFont="1" applyBorder="1" applyAlignment="1">
      <alignment horizontal="right" vertical="center"/>
    </xf>
    <xf numFmtId="4" fontId="20" fillId="9" borderId="2" xfId="1" applyNumberFormat="1" applyFont="1" applyFill="1" applyBorder="1" applyAlignment="1">
      <alignment horizontal="center" vertical="center" wrapText="1"/>
    </xf>
    <xf numFmtId="4" fontId="20" fillId="9" borderId="7" xfId="1" applyNumberFormat="1" applyFont="1" applyFill="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10" xfId="1" applyNumberFormat="1" applyFont="1" applyFill="1" applyBorder="1" applyAlignment="1">
      <alignment horizontal="center" vertical="center" wrapText="1"/>
    </xf>
    <xf numFmtId="4" fontId="5" fillId="0" borderId="2" xfId="1" applyNumberFormat="1" applyFont="1" applyFill="1" applyBorder="1" applyAlignment="1">
      <alignment horizontal="center" vertical="center" wrapText="1"/>
    </xf>
    <xf numFmtId="165" fontId="0" fillId="0" borderId="0" xfId="0" applyNumberFormat="1" applyAlignment="1">
      <alignment horizontal="center" vertical="center"/>
    </xf>
    <xf numFmtId="165" fontId="7" fillId="0" borderId="1" xfId="0" applyNumberFormat="1" applyFont="1" applyFill="1" applyBorder="1" applyAlignment="1">
      <alignment horizontal="center" vertical="center" wrapText="1"/>
    </xf>
    <xf numFmtId="165" fontId="5" fillId="5" borderId="1" xfId="1" applyNumberFormat="1" applyFont="1" applyFill="1" applyBorder="1" applyAlignment="1">
      <alignment horizontal="center" vertical="center" wrapText="1"/>
    </xf>
    <xf numFmtId="165" fontId="16" fillId="3" borderId="1" xfId="1"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xf>
    <xf numFmtId="165" fontId="12" fillId="9" borderId="1" xfId="0" applyNumberFormat="1" applyFont="1" applyFill="1" applyBorder="1"/>
    <xf numFmtId="165" fontId="6" fillId="3" borderId="1" xfId="1" applyNumberFormat="1" applyFont="1" applyFill="1" applyBorder="1" applyAlignment="1">
      <alignment horizontal="left" vertical="center" wrapText="1"/>
    </xf>
    <xf numFmtId="165" fontId="16" fillId="9" borderId="1" xfId="1" applyNumberFormat="1" applyFont="1" applyFill="1" applyBorder="1" applyAlignment="1">
      <alignment horizontal="center" vertical="center" wrapText="1"/>
    </xf>
    <xf numFmtId="165" fontId="19" fillId="5" borderId="1" xfId="0" applyNumberFormat="1" applyFont="1" applyFill="1" applyBorder="1" applyAlignment="1">
      <alignment horizontal="center" vertical="center"/>
    </xf>
    <xf numFmtId="165" fontId="5" fillId="6" borderId="1" xfId="1" applyNumberFormat="1" applyFont="1" applyFill="1" applyBorder="1" applyAlignment="1">
      <alignment horizontal="center" vertical="center" wrapText="1"/>
    </xf>
    <xf numFmtId="165" fontId="14" fillId="8" borderId="1" xfId="0" applyNumberFormat="1" applyFont="1" applyFill="1" applyBorder="1" applyAlignment="1">
      <alignment horizontal="left" vertical="center" wrapText="1"/>
    </xf>
    <xf numFmtId="165" fontId="5" fillId="5" borderId="6" xfId="1" applyNumberFormat="1" applyFont="1" applyFill="1" applyBorder="1" applyAlignment="1">
      <alignment horizontal="center" vertical="center" wrapText="1"/>
    </xf>
    <xf numFmtId="165" fontId="5" fillId="9" borderId="9" xfId="1" applyNumberFormat="1" applyFont="1" applyFill="1" applyBorder="1" applyAlignment="1">
      <alignment horizontal="center" vertical="center" wrapText="1"/>
    </xf>
    <xf numFmtId="165" fontId="14" fillId="3" borderId="1"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wrapText="1"/>
    </xf>
    <xf numFmtId="165" fontId="5" fillId="5" borderId="1" xfId="1" applyNumberFormat="1" applyFont="1" applyFill="1" applyBorder="1" applyAlignment="1">
      <alignment horizontal="left" vertical="center" wrapText="1" indent="2"/>
    </xf>
    <xf numFmtId="165" fontId="14" fillId="9" borderId="1" xfId="1" applyNumberFormat="1" applyFont="1" applyFill="1" applyBorder="1" applyAlignment="1">
      <alignment horizontal="center" vertical="center" wrapText="1"/>
    </xf>
    <xf numFmtId="165" fontId="6" fillId="9" borderId="1" xfId="1" applyNumberFormat="1" applyFont="1" applyFill="1" applyBorder="1" applyAlignment="1">
      <alignment horizontal="left" vertical="center" wrapText="1"/>
    </xf>
    <xf numFmtId="165" fontId="20" fillId="9" borderId="6" xfId="1" applyNumberFormat="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165" fontId="30" fillId="9" borderId="1" xfId="0" applyNumberFormat="1" applyFont="1" applyFill="1" applyBorder="1" applyAlignment="1">
      <alignment horizontal="center" vertical="center" wrapText="1"/>
    </xf>
    <xf numFmtId="165" fontId="14" fillId="3" borderId="1" xfId="1" applyNumberFormat="1" applyFont="1" applyFill="1" applyBorder="1" applyAlignment="1">
      <alignment horizontal="center" vertical="center" wrapText="1"/>
    </xf>
    <xf numFmtId="165" fontId="8" fillId="9" borderId="1" xfId="1" applyNumberFormat="1" applyFont="1" applyFill="1" applyBorder="1" applyAlignment="1">
      <alignment horizontal="left" vertical="center"/>
    </xf>
    <xf numFmtId="165" fontId="5" fillId="5" borderId="1" xfId="1" applyNumberFormat="1" applyFont="1" applyFill="1" applyBorder="1" applyAlignment="1">
      <alignment horizontal="left" vertical="center"/>
    </xf>
    <xf numFmtId="165" fontId="14" fillId="9" borderId="1" xfId="1" applyNumberFormat="1" applyFont="1" applyFill="1" applyBorder="1" applyAlignment="1">
      <alignment horizontal="left" vertical="center"/>
    </xf>
    <xf numFmtId="165" fontId="5" fillId="0" borderId="6" xfId="1" applyNumberFormat="1" applyFont="1" applyFill="1" applyBorder="1" applyAlignment="1">
      <alignment horizontal="center" vertical="center" wrapText="1"/>
    </xf>
    <xf numFmtId="165" fontId="14" fillId="10" borderId="1" xfId="1" applyNumberFormat="1" applyFont="1" applyFill="1" applyBorder="1" applyAlignment="1">
      <alignment horizontal="left" vertical="center" wrapText="1"/>
    </xf>
    <xf numFmtId="164" fontId="19" fillId="0" borderId="1" xfId="0" applyNumberFormat="1" applyFont="1" applyFill="1" applyBorder="1" applyAlignment="1">
      <alignment wrapText="1"/>
    </xf>
    <xf numFmtId="164" fontId="19" fillId="0" borderId="1" xfId="0" applyNumberFormat="1" applyFont="1" applyFill="1" applyBorder="1" applyAlignment="1">
      <alignment vertical="top" wrapText="1"/>
    </xf>
    <xf numFmtId="164" fontId="5" fillId="0" borderId="1" xfId="0" applyNumberFormat="1" applyFont="1" applyFill="1" applyBorder="1" applyAlignment="1">
      <alignment wrapText="1"/>
    </xf>
    <xf numFmtId="164" fontId="19" fillId="0" borderId="1" xfId="0" applyNumberFormat="1" applyFont="1" applyFill="1" applyBorder="1" applyAlignment="1">
      <alignment horizontal="left" wrapText="1"/>
    </xf>
    <xf numFmtId="164" fontId="35" fillId="0" borderId="1" xfId="0" applyNumberFormat="1" applyFont="1" applyFill="1" applyBorder="1" applyAlignment="1">
      <alignment wrapText="1"/>
    </xf>
    <xf numFmtId="164" fontId="36" fillId="0" borderId="1" xfId="0" applyNumberFormat="1" applyFont="1" applyFill="1" applyBorder="1" applyAlignment="1">
      <alignment wrapText="1"/>
    </xf>
    <xf numFmtId="164" fontId="35" fillId="0" borderId="1" xfId="0" applyNumberFormat="1" applyFont="1" applyFill="1" applyBorder="1" applyAlignment="1">
      <alignment horizontal="left" wrapText="1"/>
    </xf>
    <xf numFmtId="164" fontId="19" fillId="0" borderId="1" xfId="0" applyNumberFormat="1" applyFont="1" applyFill="1" applyBorder="1" applyAlignment="1">
      <alignment vertical="center" wrapText="1"/>
    </xf>
    <xf numFmtId="166" fontId="0" fillId="0" borderId="0" xfId="0" applyNumberFormat="1"/>
    <xf numFmtId="166" fontId="7" fillId="0" borderId="1" xfId="0" applyNumberFormat="1" applyFont="1" applyFill="1" applyBorder="1" applyAlignment="1">
      <alignment horizontal="center" vertical="center" wrapText="1"/>
    </xf>
    <xf numFmtId="166" fontId="5" fillId="5" borderId="1" xfId="1" applyNumberFormat="1" applyFont="1" applyFill="1" applyBorder="1" applyAlignment="1">
      <alignment horizontal="center" vertical="center"/>
    </xf>
    <xf numFmtId="166" fontId="14" fillId="9" borderId="1" xfId="1" applyNumberFormat="1" applyFont="1" applyFill="1" applyBorder="1" applyAlignment="1">
      <alignment horizontal="center" vertical="center"/>
    </xf>
    <xf numFmtId="166" fontId="14" fillId="3" borderId="1" xfId="1" applyNumberFormat="1" applyFont="1" applyFill="1" applyBorder="1" applyAlignment="1">
      <alignment horizontal="center" vertical="center"/>
    </xf>
    <xf numFmtId="166" fontId="5" fillId="0" borderId="1" xfId="0" applyNumberFormat="1" applyFont="1" applyBorder="1" applyAlignment="1">
      <alignment horizontal="center" vertical="center" wrapText="1"/>
    </xf>
    <xf numFmtId="166" fontId="14" fillId="9" borderId="1" xfId="0" applyNumberFormat="1" applyFont="1" applyFill="1" applyBorder="1" applyAlignment="1">
      <alignment horizontal="center" vertical="center" wrapText="1"/>
    </xf>
    <xf numFmtId="166" fontId="14" fillId="8" borderId="1" xfId="0" applyNumberFormat="1" applyFont="1" applyFill="1" applyBorder="1" applyAlignment="1">
      <alignment horizontal="center" vertical="center" wrapText="1"/>
    </xf>
    <xf numFmtId="166" fontId="5" fillId="5" borderId="6" xfId="1" applyNumberFormat="1" applyFont="1" applyFill="1" applyBorder="1" applyAlignment="1">
      <alignment horizontal="center" vertical="center"/>
    </xf>
    <xf numFmtId="166" fontId="20" fillId="9" borderId="9" xfId="1" applyNumberFormat="1" applyFont="1" applyFill="1" applyBorder="1" applyAlignment="1">
      <alignment horizontal="center" vertical="center"/>
    </xf>
    <xf numFmtId="166" fontId="14" fillId="3" borderId="1" xfId="0" applyNumberFormat="1" applyFont="1" applyFill="1" applyBorder="1" applyAlignment="1">
      <alignment horizontal="center" vertical="center" wrapText="1"/>
    </xf>
    <xf numFmtId="166" fontId="20" fillId="9" borderId="1" xfId="1" applyNumberFormat="1" applyFont="1" applyFill="1" applyBorder="1" applyAlignment="1">
      <alignment horizontal="center" vertical="center" wrapText="1"/>
    </xf>
    <xf numFmtId="166" fontId="20" fillId="9" borderId="6" xfId="1" applyNumberFormat="1" applyFont="1" applyFill="1" applyBorder="1" applyAlignment="1">
      <alignment horizontal="center" vertical="center"/>
    </xf>
    <xf numFmtId="166" fontId="5" fillId="0" borderId="6" xfId="1" applyNumberFormat="1" applyFont="1" applyFill="1" applyBorder="1" applyAlignment="1">
      <alignment horizontal="left" vertical="center"/>
    </xf>
    <xf numFmtId="166" fontId="31" fillId="9" borderId="1" xfId="0" applyNumberFormat="1" applyFont="1" applyFill="1" applyBorder="1" applyAlignment="1">
      <alignment horizontal="center"/>
    </xf>
    <xf numFmtId="164" fontId="5" fillId="5" borderId="1" xfId="1" applyNumberFormat="1" applyFont="1" applyFill="1" applyBorder="1" applyAlignment="1">
      <alignment horizontal="left" vertical="center" wrapText="1"/>
    </xf>
    <xf numFmtId="49" fontId="11" fillId="6" borderId="1" xfId="1" applyNumberFormat="1" applyFont="1" applyFill="1" applyBorder="1" applyAlignment="1">
      <alignment horizontal="left" vertical="center" wrapText="1"/>
    </xf>
    <xf numFmtId="49" fontId="20" fillId="6" borderId="1" xfId="0"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164" fontId="11" fillId="4" borderId="3" xfId="1" applyNumberFormat="1" applyFont="1" applyFill="1" applyBorder="1" applyAlignment="1">
      <alignment horizontal="left" vertical="center" wrapText="1"/>
    </xf>
    <xf numFmtId="164" fontId="11" fillId="4" borderId="8" xfId="1"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66" fontId="14" fillId="10" borderId="1" xfId="1" applyNumberFormat="1" applyFont="1" applyFill="1" applyBorder="1" applyAlignment="1">
      <alignment horizontal="center" vertical="center" wrapText="1"/>
    </xf>
    <xf numFmtId="164" fontId="0" fillId="10" borderId="0" xfId="0" applyNumberFormat="1" applyFill="1"/>
    <xf numFmtId="49" fontId="5" fillId="10" borderId="1" xfId="1" applyNumberFormat="1" applyFont="1" applyFill="1" applyBorder="1" applyAlignment="1">
      <alignment horizontal="center" vertical="center" wrapText="1"/>
    </xf>
    <xf numFmtId="164" fontId="5" fillId="10" borderId="1" xfId="1" applyNumberFormat="1" applyFont="1" applyFill="1" applyBorder="1" applyAlignment="1">
      <alignment horizontal="left" vertical="center" wrapText="1"/>
    </xf>
    <xf numFmtId="164" fontId="5" fillId="10" borderId="1" xfId="1" applyNumberFormat="1" applyFont="1" applyFill="1" applyBorder="1" applyAlignment="1">
      <alignment horizontal="center" vertical="center" wrapText="1"/>
    </xf>
    <xf numFmtId="165" fontId="5" fillId="10" borderId="1" xfId="1" applyNumberFormat="1" applyFont="1" applyFill="1" applyBorder="1" applyAlignment="1">
      <alignment horizontal="center" vertical="center" wrapText="1"/>
    </xf>
    <xf numFmtId="165" fontId="5" fillId="10" borderId="1" xfId="1" applyNumberFormat="1" applyFont="1" applyFill="1" applyBorder="1" applyAlignment="1">
      <alignment horizontal="left" vertical="center" wrapText="1"/>
    </xf>
    <xf numFmtId="164" fontId="19" fillId="10" borderId="1" xfId="0" applyNumberFormat="1" applyFont="1" applyFill="1" applyBorder="1" applyAlignment="1">
      <alignment wrapText="1"/>
    </xf>
    <xf numFmtId="164" fontId="0" fillId="10" borderId="0" xfId="0" applyNumberFormat="1" applyFill="1" applyBorder="1"/>
    <xf numFmtId="164" fontId="5" fillId="5" borderId="1" xfId="1"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164" fontId="12" fillId="6" borderId="0" xfId="0" applyNumberFormat="1" applyFont="1" applyFill="1"/>
    <xf numFmtId="164" fontId="12" fillId="5" borderId="0" xfId="0" applyNumberFormat="1" applyFont="1" applyFill="1" applyBorder="1"/>
    <xf numFmtId="49" fontId="5" fillId="4" borderId="9" xfId="1" applyNumberFormat="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4" fontId="14" fillId="9" borderId="1" xfId="0" applyNumberFormat="1" applyFont="1" applyFill="1" applyBorder="1" applyAlignment="1">
      <alignment horizontal="center" vertical="center" wrapText="1"/>
    </xf>
    <xf numFmtId="164" fontId="15" fillId="9" borderId="0" xfId="0" applyNumberFormat="1" applyFont="1" applyFill="1" applyBorder="1"/>
    <xf numFmtId="49" fontId="20" fillId="6" borderId="9" xfId="1"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4" fontId="5" fillId="5" borderId="10" xfId="1" applyNumberFormat="1" applyFont="1" applyFill="1" applyBorder="1" applyAlignment="1">
      <alignment horizontal="center" vertical="center" wrapText="1"/>
    </xf>
    <xf numFmtId="164" fontId="0" fillId="5" borderId="0" xfId="0" applyNumberFormat="1" applyFont="1" applyFill="1" applyBorder="1"/>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5" borderId="1" xfId="1" applyNumberFormat="1" applyFont="1" applyFill="1" applyBorder="1" applyAlignment="1">
      <alignment horizontal="left" vertical="center" wrapText="1"/>
    </xf>
    <xf numFmtId="0" fontId="29" fillId="0" borderId="1" xfId="0" applyFont="1" applyBorder="1" applyAlignment="1">
      <alignment vertical="top" wrapText="1"/>
    </xf>
    <xf numFmtId="165" fontId="29" fillId="0" borderId="1" xfId="0" applyNumberFormat="1" applyFont="1" applyBorder="1" applyAlignment="1">
      <alignment horizontal="center" vertical="center" wrapText="1"/>
    </xf>
    <xf numFmtId="164" fontId="11" fillId="6" borderId="2" xfId="1" applyNumberFormat="1" applyFont="1" applyFill="1" applyBorder="1" applyAlignment="1">
      <alignment vertical="center"/>
    </xf>
    <xf numFmtId="164" fontId="11" fillId="6" borderId="3" xfId="1" applyNumberFormat="1" applyFont="1" applyFill="1" applyBorder="1" applyAlignment="1">
      <alignment vertical="center"/>
    </xf>
    <xf numFmtId="164" fontId="20" fillId="0" borderId="2" xfId="1" applyNumberFormat="1" applyFont="1" applyFill="1" applyBorder="1" applyAlignment="1">
      <alignment vertical="center"/>
    </xf>
    <xf numFmtId="164" fontId="17" fillId="0" borderId="3" xfId="1" applyNumberFormat="1" applyFont="1" applyFill="1" applyBorder="1" applyAlignment="1">
      <alignment vertical="center"/>
    </xf>
    <xf numFmtId="165" fontId="5" fillId="0" borderId="6" xfId="1" applyNumberFormat="1" applyFont="1" applyFill="1" applyBorder="1" applyAlignment="1">
      <alignment horizontal="center" vertical="center"/>
    </xf>
    <xf numFmtId="164" fontId="5" fillId="0" borderId="6" xfId="1" applyNumberFormat="1" applyFont="1" applyFill="1" applyBorder="1" applyAlignment="1">
      <alignment horizontal="center" vertical="center"/>
    </xf>
    <xf numFmtId="164" fontId="5" fillId="0" borderId="10" xfId="1" applyNumberFormat="1" applyFont="1" applyFill="1" applyBorder="1" applyAlignment="1">
      <alignment horizontal="center" vertical="center"/>
    </xf>
    <xf numFmtId="164" fontId="19" fillId="0" borderId="9" xfId="0" applyNumberFormat="1" applyFont="1" applyFill="1" applyBorder="1" applyAlignment="1">
      <alignment wrapText="1"/>
    </xf>
    <xf numFmtId="164" fontId="19" fillId="0" borderId="0" xfId="0" applyNumberFormat="1" applyFont="1" applyFill="1" applyBorder="1" applyAlignment="1">
      <alignment wrapText="1"/>
    </xf>
    <xf numFmtId="0" fontId="19" fillId="0" borderId="0" xfId="0" applyFont="1" applyBorder="1" applyAlignment="1">
      <alignment wrapText="1"/>
    </xf>
    <xf numFmtId="164" fontId="0" fillId="5" borderId="0" xfId="0" applyNumberFormat="1" applyFill="1" applyBorder="1"/>
    <xf numFmtId="164" fontId="32" fillId="5" borderId="0" xfId="0" applyNumberFormat="1" applyFont="1" applyFill="1" applyBorder="1"/>
    <xf numFmtId="164" fontId="11" fillId="5" borderId="0" xfId="1" applyNumberFormat="1" applyFont="1" applyFill="1" applyBorder="1" applyAlignment="1">
      <alignment horizontal="left" vertical="center" wrapText="1"/>
    </xf>
    <xf numFmtId="164" fontId="0" fillId="5" borderId="0" xfId="0" applyNumberFormat="1" applyFill="1" applyBorder="1" applyAlignment="1">
      <alignment horizontal="left"/>
    </xf>
    <xf numFmtId="164" fontId="34" fillId="5" borderId="0" xfId="0" applyNumberFormat="1" applyFont="1" applyFill="1" applyBorder="1"/>
    <xf numFmtId="164" fontId="23" fillId="5" borderId="0" xfId="0" applyNumberFormat="1" applyFont="1" applyFill="1" applyBorder="1" applyAlignment="1">
      <alignment horizontal="left"/>
    </xf>
    <xf numFmtId="164" fontId="21" fillId="5" borderId="0" xfId="0" applyNumberFormat="1" applyFont="1" applyFill="1" applyBorder="1"/>
    <xf numFmtId="164" fontId="2" fillId="5" borderId="0" xfId="0" applyNumberFormat="1" applyFont="1" applyFill="1" applyBorder="1"/>
    <xf numFmtId="164" fontId="23" fillId="5" borderId="0" xfId="0" applyNumberFormat="1" applyFont="1" applyFill="1" applyBorder="1"/>
    <xf numFmtId="164" fontId="28" fillId="5" borderId="0" xfId="0" applyNumberFormat="1" applyFont="1" applyFill="1" applyBorder="1"/>
    <xf numFmtId="164" fontId="0" fillId="5" borderId="0" xfId="0" applyNumberFormat="1" applyFill="1" applyBorder="1" applyAlignment="1">
      <alignment vertical="center"/>
    </xf>
    <xf numFmtId="164" fontId="35" fillId="0" borderId="1" xfId="0" applyNumberFormat="1" applyFont="1" applyFill="1" applyBorder="1" applyAlignment="1">
      <alignment horizontal="center" vertical="center" wrapText="1"/>
    </xf>
    <xf numFmtId="164" fontId="14" fillId="0" borderId="2" xfId="0" applyNumberFormat="1" applyFont="1" applyFill="1" applyBorder="1" applyAlignment="1">
      <alignment horizontal="left" vertical="center" wrapText="1"/>
    </xf>
    <xf numFmtId="164" fontId="14" fillId="0" borderId="3" xfId="0" applyNumberFormat="1" applyFont="1" applyFill="1" applyBorder="1" applyAlignment="1">
      <alignment horizontal="left" vertical="center" wrapText="1"/>
    </xf>
    <xf numFmtId="4" fontId="5" fillId="5" borderId="2"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14" fillId="0" borderId="1" xfId="1" applyNumberFormat="1" applyFont="1" applyFill="1" applyBorder="1" applyAlignment="1">
      <alignment horizontal="left" vertical="center"/>
    </xf>
    <xf numFmtId="2" fontId="5" fillId="0" borderId="1" xfId="0" applyNumberFormat="1" applyFont="1" applyFill="1" applyBorder="1" applyAlignment="1">
      <alignment horizontal="center" vertical="center" wrapText="1"/>
    </xf>
    <xf numFmtId="49" fontId="17" fillId="9" borderId="1" xfId="1" applyNumberFormat="1" applyFont="1" applyFill="1" applyBorder="1" applyAlignment="1">
      <alignment horizontal="center" vertical="center"/>
    </xf>
    <xf numFmtId="49" fontId="17" fillId="3" borderId="1" xfId="1" applyNumberFormat="1" applyFont="1" applyFill="1" applyBorder="1" applyAlignment="1">
      <alignment horizontal="center" vertical="center"/>
    </xf>
    <xf numFmtId="49" fontId="6" fillId="9" borderId="1" xfId="1" applyNumberFormat="1" applyFont="1" applyFill="1" applyBorder="1" applyAlignment="1">
      <alignment horizontal="left" vertical="center" wrapText="1"/>
    </xf>
    <xf numFmtId="49" fontId="7" fillId="0" borderId="2" xfId="0" applyNumberFormat="1" applyFont="1" applyBorder="1" applyAlignment="1">
      <alignment horizontal="center" vertical="top" wrapText="1"/>
    </xf>
    <xf numFmtId="49" fontId="5" fillId="5" borderId="2" xfId="1" applyNumberFormat="1" applyFont="1" applyFill="1" applyBorder="1" applyAlignment="1">
      <alignment horizontal="center" vertical="center" wrapText="1"/>
    </xf>
    <xf numFmtId="49" fontId="5" fillId="5" borderId="1" xfId="1" applyNumberFormat="1" applyFont="1" applyFill="1" applyBorder="1" applyAlignment="1">
      <alignment horizontal="center" vertical="center"/>
    </xf>
    <xf numFmtId="49" fontId="14" fillId="10" borderId="1" xfId="1" applyNumberFormat="1" applyFont="1" applyFill="1" applyBorder="1" applyAlignment="1">
      <alignment horizontal="left" vertical="center" wrapText="1"/>
    </xf>
    <xf numFmtId="49" fontId="17" fillId="9" borderId="9" xfId="1" applyNumberFormat="1" applyFont="1" applyFill="1" applyBorder="1" applyAlignment="1">
      <alignment horizontal="center" vertical="center"/>
    </xf>
    <xf numFmtId="49" fontId="12" fillId="5" borderId="6" xfId="0" applyNumberFormat="1" applyFont="1" applyFill="1" applyBorder="1"/>
    <xf numFmtId="49" fontId="12" fillId="9" borderId="1" xfId="0" applyNumberFormat="1" applyFont="1" applyFill="1" applyBorder="1"/>
    <xf numFmtId="49" fontId="14" fillId="3" borderId="1" xfId="1" applyNumberFormat="1" applyFont="1" applyFill="1" applyBorder="1" applyAlignment="1">
      <alignment horizontal="center" vertical="center"/>
    </xf>
    <xf numFmtId="49" fontId="11" fillId="6" borderId="3" xfId="1" applyNumberFormat="1" applyFont="1" applyFill="1" applyBorder="1" applyAlignment="1">
      <alignment vertical="center"/>
    </xf>
    <xf numFmtId="49" fontId="17" fillId="0" borderId="3" xfId="1" applyNumberFormat="1" applyFont="1" applyFill="1" applyBorder="1" applyAlignment="1">
      <alignment vertical="center"/>
    </xf>
    <xf numFmtId="49" fontId="5" fillId="0" borderId="6" xfId="1" applyNumberFormat="1" applyFont="1" applyFill="1" applyBorder="1" applyAlignment="1">
      <alignment horizontal="center" vertical="center"/>
    </xf>
    <xf numFmtId="49" fontId="5" fillId="0" borderId="6" xfId="1" applyNumberFormat="1" applyFont="1" applyFill="1" applyBorder="1" applyAlignment="1">
      <alignment horizontal="left" vertical="center"/>
    </xf>
    <xf numFmtId="164" fontId="5" fillId="6" borderId="3" xfId="1" applyNumberFormat="1" applyFont="1" applyFill="1" applyBorder="1" applyAlignment="1">
      <alignment vertical="center"/>
    </xf>
    <xf numFmtId="164" fontId="5" fillId="9" borderId="1"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64" fontId="38" fillId="5" borderId="1" xfId="0" applyNumberFormat="1" applyFont="1" applyFill="1" applyBorder="1" applyAlignment="1">
      <alignment horizontal="center" vertical="center" wrapText="1"/>
    </xf>
    <xf numFmtId="164" fontId="5" fillId="0" borderId="3" xfId="1" applyNumberFormat="1" applyFont="1" applyFill="1" applyBorder="1" applyAlignment="1">
      <alignment vertical="center"/>
    </xf>
    <xf numFmtId="2" fontId="5" fillId="9" borderId="1" xfId="0" applyNumberFormat="1" applyFont="1" applyFill="1" applyBorder="1" applyAlignment="1">
      <alignment horizontal="center" vertical="center" wrapText="1"/>
    </xf>
    <xf numFmtId="164" fontId="11" fillId="4" borderId="3" xfId="1" applyNumberFormat="1" applyFont="1" applyFill="1" applyBorder="1" applyAlignment="1">
      <alignment horizontal="left" vertical="center" wrapText="1"/>
    </xf>
    <xf numFmtId="164" fontId="14" fillId="0" borderId="3" xfId="0"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xf>
    <xf numFmtId="164" fontId="5" fillId="0" borderId="1" xfId="0" applyNumberFormat="1"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2" fontId="12" fillId="0" borderId="0" xfId="0" applyNumberFormat="1" applyFont="1" applyFill="1"/>
    <xf numFmtId="2" fontId="5" fillId="0" borderId="2" xfId="0"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2" fontId="5" fillId="5" borderId="6" xfId="0" applyNumberFormat="1" applyFont="1" applyFill="1" applyBorder="1" applyAlignment="1">
      <alignment horizontal="center" vertical="center" wrapText="1"/>
    </xf>
    <xf numFmtId="2" fontId="5" fillId="9" borderId="2" xfId="0" applyNumberFormat="1" applyFont="1" applyFill="1" applyBorder="1" applyAlignment="1">
      <alignment horizontal="center" vertical="center" wrapText="1"/>
    </xf>
    <xf numFmtId="2" fontId="5" fillId="6" borderId="3" xfId="1" applyNumberFormat="1" applyFont="1" applyFill="1" applyBorder="1" applyAlignment="1">
      <alignment vertical="center"/>
    </xf>
    <xf numFmtId="2" fontId="5" fillId="0" borderId="3" xfId="1" applyNumberFormat="1" applyFont="1" applyFill="1" applyBorder="1" applyAlignment="1">
      <alignment vertical="center"/>
    </xf>
    <xf numFmtId="2" fontId="5" fillId="0" borderId="6" xfId="1" applyNumberFormat="1" applyFont="1" applyFill="1" applyBorder="1" applyAlignment="1">
      <alignment horizontal="center" vertical="center"/>
    </xf>
    <xf numFmtId="2" fontId="5" fillId="0" borderId="6" xfId="1" applyNumberFormat="1" applyFont="1" applyFill="1" applyBorder="1" applyAlignment="1">
      <alignment horizontal="left" vertical="center"/>
    </xf>
    <xf numFmtId="2" fontId="20" fillId="9" borderId="1" xfId="0" applyNumberFormat="1" applyFont="1" applyFill="1" applyBorder="1" applyAlignment="1">
      <alignment horizontal="center" vertical="center" wrapText="1"/>
    </xf>
    <xf numFmtId="4" fontId="0" fillId="0" borderId="0" xfId="0" applyNumberFormat="1" applyFont="1" applyBorder="1"/>
    <xf numFmtId="4" fontId="17" fillId="3" borderId="2" xfId="1" applyNumberFormat="1" applyFont="1" applyFill="1" applyBorder="1" applyAlignment="1">
      <alignment horizontal="center" vertical="center"/>
    </xf>
    <xf numFmtId="4" fontId="17" fillId="3" borderId="2" xfId="1" applyNumberFormat="1" applyFont="1" applyFill="1" applyBorder="1" applyAlignment="1">
      <alignment horizontal="center" vertical="center" wrapText="1"/>
    </xf>
    <xf numFmtId="4" fontId="7" fillId="0" borderId="2" xfId="0" applyNumberFormat="1" applyFont="1" applyBorder="1" applyAlignment="1">
      <alignment horizontal="left" vertical="center" wrapText="1"/>
    </xf>
    <xf numFmtId="164" fontId="17" fillId="3" borderId="2" xfId="1" applyNumberFormat="1" applyFont="1" applyFill="1" applyBorder="1" applyAlignment="1">
      <alignment horizontal="center" vertical="center"/>
    </xf>
    <xf numFmtId="4" fontId="17" fillId="7" borderId="2" xfId="1" applyNumberFormat="1" applyFont="1" applyFill="1" applyBorder="1" applyAlignment="1">
      <alignment horizontal="center" vertical="center" wrapText="1"/>
    </xf>
    <xf numFmtId="4" fontId="5" fillId="6" borderId="2" xfId="1" applyNumberFormat="1" applyFont="1" applyFill="1" applyBorder="1" applyAlignment="1">
      <alignment horizontal="center" vertical="center" wrapText="1"/>
    </xf>
    <xf numFmtId="164" fontId="17" fillId="3" borderId="2" xfId="1" applyNumberFormat="1" applyFont="1" applyFill="1" applyBorder="1" applyAlignment="1">
      <alignment horizontal="center" vertical="center" wrapText="1"/>
    </xf>
    <xf numFmtId="164" fontId="7" fillId="0" borderId="2" xfId="1" applyNumberFormat="1"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42" fillId="0" borderId="2" xfId="0" applyNumberFormat="1" applyFont="1" applyFill="1" applyBorder="1" applyAlignment="1">
      <alignment horizontal="center" vertical="center" wrapText="1"/>
    </xf>
    <xf numFmtId="4" fontId="43" fillId="0" borderId="2" xfId="0" applyNumberFormat="1" applyFont="1" applyFill="1" applyBorder="1" applyAlignment="1">
      <alignment horizontal="center" vertical="center" wrapText="1"/>
    </xf>
    <xf numFmtId="4" fontId="43" fillId="8" borderId="2" xfId="0" applyNumberFormat="1" applyFont="1" applyFill="1" applyBorder="1" applyAlignment="1">
      <alignment horizontal="center" vertical="center" wrapText="1"/>
    </xf>
    <xf numFmtId="164" fontId="7" fillId="6" borderId="3" xfId="0" applyNumberFormat="1" applyFont="1" applyFill="1" applyBorder="1" applyAlignment="1">
      <alignment horizontal="left" vertical="center" wrapText="1"/>
    </xf>
    <xf numFmtId="4" fontId="16" fillId="10" borderId="2" xfId="1" applyNumberFormat="1" applyFont="1" applyFill="1" applyBorder="1" applyAlignment="1">
      <alignment horizontal="center" vertical="center" wrapText="1"/>
    </xf>
    <xf numFmtId="4" fontId="10" fillId="4" borderId="3" xfId="1" applyNumberFormat="1" applyFont="1" applyFill="1" applyBorder="1" applyAlignment="1">
      <alignment horizontal="left" vertical="center" wrapText="1"/>
    </xf>
    <xf numFmtId="4" fontId="5" fillId="5" borderId="2" xfId="1" applyNumberFormat="1" applyFont="1" applyFill="1" applyBorder="1" applyAlignment="1">
      <alignment horizontal="left" vertical="center" wrapText="1" indent="2"/>
    </xf>
    <xf numFmtId="164" fontId="5" fillId="5" borderId="2" xfId="1" applyNumberFormat="1" applyFont="1" applyFill="1" applyBorder="1" applyAlignment="1">
      <alignment horizontal="center" vertical="center" wrapText="1"/>
    </xf>
    <xf numFmtId="4" fontId="10" fillId="4" borderId="8" xfId="1" applyNumberFormat="1" applyFont="1" applyFill="1" applyBorder="1" applyAlignment="1">
      <alignment horizontal="left" vertical="center" wrapText="1"/>
    </xf>
    <xf numFmtId="4" fontId="10" fillId="6" borderId="8" xfId="1" applyNumberFormat="1" applyFont="1" applyFill="1" applyBorder="1" applyAlignment="1">
      <alignment horizontal="left" vertical="center" wrapText="1"/>
    </xf>
    <xf numFmtId="4" fontId="7" fillId="5" borderId="7" xfId="1" applyNumberFormat="1" applyFont="1" applyFill="1" applyBorder="1" applyAlignment="1">
      <alignment horizontal="center" vertical="center" wrapText="1"/>
    </xf>
    <xf numFmtId="164" fontId="10" fillId="6" borderId="3" xfId="1" applyNumberFormat="1" applyFont="1" applyFill="1" applyBorder="1" applyAlignment="1">
      <alignment vertical="center"/>
    </xf>
    <xf numFmtId="4" fontId="10" fillId="6" borderId="3" xfId="1" applyNumberFormat="1"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164" fontId="20" fillId="3" borderId="1" xfId="1" applyNumberFormat="1" applyFont="1" applyFill="1" applyBorder="1" applyAlignment="1">
      <alignment horizontal="center" vertical="center" wrapText="1"/>
    </xf>
    <xf numFmtId="164" fontId="20" fillId="9" borderId="1" xfId="1" applyNumberFormat="1" applyFont="1" applyFill="1" applyBorder="1" applyAlignment="1">
      <alignment horizontal="center" vertical="center" wrapText="1"/>
    </xf>
    <xf numFmtId="166" fontId="14" fillId="9" borderId="1" xfId="1" applyNumberFormat="1" applyFont="1" applyFill="1" applyBorder="1" applyAlignment="1">
      <alignment horizontal="center" vertical="center" wrapText="1"/>
    </xf>
    <xf numFmtId="164" fontId="44" fillId="0" borderId="0" xfId="0" applyNumberFormat="1" applyFont="1" applyFill="1"/>
    <xf numFmtId="49" fontId="18" fillId="0" borderId="1" xfId="0" applyNumberFormat="1" applyFont="1" applyFill="1" applyBorder="1" applyAlignment="1">
      <alignment horizontal="center" vertical="center" wrapText="1"/>
    </xf>
    <xf numFmtId="164" fontId="43" fillId="0" borderId="1" xfId="0" applyNumberFormat="1" applyFont="1" applyFill="1" applyBorder="1" applyAlignment="1">
      <alignment horizontal="left" vertical="center" wrapText="1"/>
    </xf>
    <xf numFmtId="166" fontId="22" fillId="0" borderId="1" xfId="0" applyNumberFormat="1" applyFont="1" applyFill="1" applyBorder="1" applyAlignment="1">
      <alignment horizontal="center" vertical="center" wrapText="1"/>
    </xf>
    <xf numFmtId="164" fontId="3" fillId="0" borderId="1" xfId="0" applyNumberFormat="1" applyFont="1" applyFill="1" applyBorder="1" applyAlignment="1">
      <alignment wrapText="1"/>
    </xf>
    <xf numFmtId="164" fontId="44" fillId="5" borderId="0" xfId="0" applyNumberFormat="1" applyFont="1" applyFill="1" applyBorder="1"/>
    <xf numFmtId="164" fontId="44" fillId="0" borderId="0" xfId="0" applyNumberFormat="1" applyFont="1" applyFill="1" applyBorder="1"/>
    <xf numFmtId="4" fontId="25" fillId="0" borderId="2"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2" fontId="25" fillId="0" borderId="2" xfId="0" applyNumberFormat="1" applyFont="1" applyFill="1" applyBorder="1" applyAlignment="1">
      <alignment horizontal="center" vertical="center" wrapText="1"/>
    </xf>
    <xf numFmtId="164" fontId="20" fillId="3" borderId="2" xfId="1" applyNumberFormat="1" applyFont="1" applyFill="1" applyBorder="1" applyAlignment="1">
      <alignment horizontal="center" vertical="center" wrapText="1"/>
    </xf>
    <xf numFmtId="2" fontId="16" fillId="9" borderId="1" xfId="1"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2" fontId="27" fillId="0" borderId="2"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166" fontId="20" fillId="9"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4" fontId="20" fillId="9" borderId="1" xfId="1"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164" fontId="20" fillId="9" borderId="9" xfId="1" applyNumberFormat="1" applyFont="1" applyFill="1" applyBorder="1" applyAlignment="1">
      <alignment horizontal="center" vertical="center" wrapText="1"/>
    </xf>
    <xf numFmtId="2" fontId="20" fillId="9" borderId="9" xfId="1" applyNumberFormat="1" applyFont="1" applyFill="1" applyBorder="1" applyAlignment="1">
      <alignment horizontal="center" vertical="center" wrapText="1"/>
    </xf>
    <xf numFmtId="49" fontId="13" fillId="9" borderId="9" xfId="1" applyNumberFormat="1" applyFont="1" applyFill="1" applyBorder="1" applyAlignment="1">
      <alignment horizontal="center" vertical="center" wrapText="1"/>
    </xf>
    <xf numFmtId="166" fontId="20" fillId="9" borderId="9" xfId="1" applyNumberFormat="1" applyFont="1" applyFill="1" applyBorder="1" applyAlignment="1">
      <alignment horizontal="center" vertical="center" wrapText="1"/>
    </xf>
    <xf numFmtId="2" fontId="20" fillId="9" borderId="9" xfId="0"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4" fontId="42" fillId="0" borderId="1" xfId="0" applyNumberFormat="1" applyFont="1" applyFill="1" applyBorder="1" applyAlignment="1">
      <alignment horizontal="center" vertical="center" wrapText="1"/>
    </xf>
    <xf numFmtId="4" fontId="43" fillId="0" borderId="1" xfId="0" applyNumberFormat="1" applyFont="1" applyFill="1" applyBorder="1" applyAlignment="1">
      <alignment horizontal="center" vertical="center" wrapText="1"/>
    </xf>
    <xf numFmtId="164" fontId="19" fillId="0" borderId="4" xfId="0" applyNumberFormat="1" applyFont="1" applyFill="1" applyBorder="1" applyAlignment="1">
      <alignment wrapText="1"/>
    </xf>
    <xf numFmtId="164" fontId="5" fillId="0" borderId="4" xfId="0" applyNumberFormat="1" applyFont="1" applyFill="1" applyBorder="1" applyAlignment="1">
      <alignment wrapText="1"/>
    </xf>
    <xf numFmtId="49" fontId="20" fillId="6" borderId="6" xfId="1" applyNumberFormat="1" applyFont="1" applyFill="1" applyBorder="1" applyAlignment="1">
      <alignment horizontal="center" vertical="center" wrapText="1"/>
    </xf>
    <xf numFmtId="164" fontId="20" fillId="9" borderId="6" xfId="0" applyNumberFormat="1" applyFont="1" applyFill="1" applyBorder="1" applyAlignment="1">
      <alignment horizontal="center" vertical="center" wrapText="1"/>
    </xf>
    <xf numFmtId="2" fontId="20" fillId="9" borderId="6" xfId="0"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4" fontId="41" fillId="0" borderId="1" xfId="1" applyNumberFormat="1" applyFont="1" applyFill="1" applyBorder="1" applyAlignment="1">
      <alignment horizontal="center" vertical="center" wrapText="1"/>
    </xf>
    <xf numFmtId="166" fontId="16" fillId="0" borderId="1" xfId="1" applyNumberFormat="1" applyFont="1" applyFill="1" applyBorder="1" applyAlignment="1">
      <alignment horizontal="center" vertical="center"/>
    </xf>
    <xf numFmtId="164" fontId="27" fillId="0" borderId="1" xfId="1" applyNumberFormat="1" applyFont="1" applyFill="1" applyBorder="1" applyAlignment="1">
      <alignment horizontal="center" vertical="center" wrapText="1"/>
    </xf>
    <xf numFmtId="2" fontId="16" fillId="10" borderId="1" xfId="1" applyNumberFormat="1" applyFont="1" applyFill="1" applyBorder="1" applyAlignment="1">
      <alignment horizontal="center" vertical="center" wrapText="1"/>
    </xf>
    <xf numFmtId="164" fontId="16" fillId="10" borderId="1" xfId="1" applyNumberFormat="1" applyFont="1" applyFill="1" applyBorder="1" applyAlignment="1">
      <alignment horizontal="center" vertical="center" wrapText="1"/>
    </xf>
    <xf numFmtId="2" fontId="5" fillId="0" borderId="6" xfId="1" applyNumberFormat="1" applyFont="1" applyFill="1" applyBorder="1" applyAlignment="1">
      <alignment horizontal="center" vertical="center" wrapText="1"/>
    </xf>
    <xf numFmtId="4" fontId="20" fillId="10" borderId="1" xfId="1" applyNumberFormat="1" applyFont="1" applyFill="1" applyBorder="1" applyAlignment="1">
      <alignment horizontal="center" vertical="center" wrapText="1"/>
    </xf>
    <xf numFmtId="164" fontId="20" fillId="10" borderId="1" xfId="1" applyNumberFormat="1" applyFont="1" applyFill="1" applyBorder="1" applyAlignment="1">
      <alignment horizontal="center" vertical="center" wrapText="1"/>
    </xf>
    <xf numFmtId="2" fontId="20" fillId="10" borderId="1" xfId="1" applyNumberFormat="1" applyFont="1" applyFill="1" applyBorder="1" applyAlignment="1">
      <alignment horizontal="center" vertical="center" wrapText="1"/>
    </xf>
    <xf numFmtId="4" fontId="11" fillId="4" borderId="4" xfId="1" applyNumberFormat="1" applyFont="1" applyFill="1" applyBorder="1" applyAlignment="1">
      <alignment horizontal="left" vertical="center" wrapText="1"/>
    </xf>
    <xf numFmtId="166" fontId="20" fillId="9" borderId="1" xfId="1" applyNumberFormat="1" applyFont="1" applyFill="1" applyBorder="1" applyAlignment="1">
      <alignment horizontal="center" vertical="center"/>
    </xf>
    <xf numFmtId="164" fontId="45" fillId="9" borderId="1" xfId="0" applyNumberFormat="1" applyFont="1" applyFill="1" applyBorder="1" applyAlignment="1">
      <alignment horizontal="center" vertical="center"/>
    </xf>
    <xf numFmtId="164" fontId="20" fillId="9" borderId="1" xfId="1" applyNumberFormat="1" applyFont="1" applyFill="1" applyBorder="1" applyAlignment="1">
      <alignment horizontal="center" vertical="center"/>
    </xf>
    <xf numFmtId="2" fontId="20" fillId="9" borderId="1" xfId="1" applyNumberFormat="1" applyFont="1" applyFill="1" applyBorder="1" applyAlignment="1">
      <alignment horizontal="center" vertical="center" wrapText="1"/>
    </xf>
    <xf numFmtId="4" fontId="27" fillId="0" borderId="3" xfId="0" applyNumberFormat="1" applyFont="1" applyFill="1" applyBorder="1" applyAlignment="1">
      <alignment horizontal="center" vertical="center" wrapText="1"/>
    </xf>
    <xf numFmtId="49" fontId="11" fillId="0" borderId="9" xfId="1"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20" fillId="9" borderId="9" xfId="0" applyNumberFormat="1" applyFont="1" applyFill="1" applyBorder="1" applyAlignment="1">
      <alignment horizontal="center" vertical="center" wrapText="1"/>
    </xf>
    <xf numFmtId="164" fontId="27" fillId="5" borderId="1" xfId="1" applyNumberFormat="1" applyFont="1" applyFill="1" applyBorder="1" applyAlignment="1">
      <alignment horizontal="center" vertical="center"/>
    </xf>
    <xf numFmtId="4" fontId="6" fillId="9" borderId="1" xfId="1"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xf>
    <xf numFmtId="2" fontId="20" fillId="9" borderId="1" xfId="1" applyNumberFormat="1" applyFont="1" applyFill="1" applyBorder="1" applyAlignment="1">
      <alignment horizontal="center" vertical="center"/>
    </xf>
    <xf numFmtId="164" fontId="20" fillId="5" borderId="1" xfId="1" applyNumberFormat="1" applyFont="1" applyFill="1" applyBorder="1" applyAlignment="1">
      <alignment horizontal="center" vertical="center"/>
    </xf>
    <xf numFmtId="2" fontId="27" fillId="5" borderId="1" xfId="1" applyNumberFormat="1" applyFont="1" applyFill="1" applyBorder="1" applyAlignment="1">
      <alignment horizontal="center" vertical="center"/>
    </xf>
    <xf numFmtId="164" fontId="20" fillId="9" borderId="2" xfId="1" applyNumberFormat="1" applyFont="1" applyFill="1" applyBorder="1" applyAlignment="1">
      <alignment horizontal="center" vertical="center"/>
    </xf>
    <xf numFmtId="49" fontId="16" fillId="5" borderId="9" xfId="1" applyNumberFormat="1" applyFont="1" applyFill="1" applyBorder="1" applyAlignment="1">
      <alignment horizontal="center" vertical="center" wrapText="1"/>
    </xf>
    <xf numFmtId="4" fontId="41" fillId="5" borderId="1" xfId="0" applyNumberFormat="1" applyFont="1" applyFill="1" applyBorder="1" applyAlignment="1">
      <alignment horizontal="center" vertical="center" wrapText="1"/>
    </xf>
    <xf numFmtId="166" fontId="20" fillId="3" borderId="1" xfId="0" applyNumberFormat="1" applyFont="1" applyFill="1" applyBorder="1" applyAlignment="1">
      <alignment horizontal="center" vertical="center" wrapText="1"/>
    </xf>
    <xf numFmtId="166" fontId="20" fillId="1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2" fontId="43" fillId="5" borderId="9" xfId="0" applyNumberFormat="1" applyFont="1" applyFill="1" applyBorder="1" applyAlignment="1">
      <alignment horizontal="left" vertical="center" wrapText="1"/>
    </xf>
    <xf numFmtId="49" fontId="10" fillId="5" borderId="1" xfId="1" applyNumberFormat="1" applyFont="1" applyFill="1" applyBorder="1" applyAlignment="1">
      <alignment horizontal="center" vertical="center" wrapText="1"/>
    </xf>
    <xf numFmtId="166" fontId="22" fillId="5" borderId="1" xfId="1" applyNumberFormat="1" applyFont="1" applyFill="1" applyBorder="1" applyAlignment="1">
      <alignment horizontal="center" vertical="center"/>
    </xf>
    <xf numFmtId="2" fontId="25" fillId="0" borderId="1" xfId="0" applyNumberFormat="1" applyFont="1" applyFill="1" applyBorder="1" applyAlignment="1">
      <alignment horizontal="center" vertical="center" wrapText="1"/>
    </xf>
    <xf numFmtId="164" fontId="25" fillId="5" borderId="6" xfId="1" applyNumberFormat="1" applyFont="1" applyFill="1" applyBorder="1" applyAlignment="1">
      <alignment horizontal="center" vertical="center" wrapText="1"/>
    </xf>
    <xf numFmtId="164" fontId="21" fillId="5" borderId="0" xfId="0" applyNumberFormat="1" applyFont="1" applyFill="1"/>
    <xf numFmtId="164" fontId="21" fillId="0" borderId="1" xfId="0" applyNumberFormat="1" applyFont="1" applyFill="1" applyBorder="1"/>
    <xf numFmtId="164" fontId="18" fillId="0" borderId="1" xfId="0" applyNumberFormat="1" applyFont="1" applyFill="1" applyBorder="1" applyAlignment="1">
      <alignment horizontal="left" vertical="center" wrapText="1"/>
    </xf>
    <xf numFmtId="49" fontId="43" fillId="0" borderId="1" xfId="1" applyNumberFormat="1" applyFont="1" applyFill="1" applyBorder="1" applyAlignment="1">
      <alignment horizontal="center" vertical="center" wrapText="1"/>
    </xf>
    <xf numFmtId="166" fontId="25" fillId="0" borderId="1" xfId="1" applyNumberFormat="1" applyFont="1" applyFill="1" applyBorder="1" applyAlignment="1">
      <alignment horizontal="center" vertical="center"/>
    </xf>
    <xf numFmtId="4" fontId="25" fillId="0" borderId="2" xfId="1" applyNumberFormat="1" applyFont="1" applyFill="1" applyBorder="1" applyAlignment="1">
      <alignment horizontal="center" vertical="center" wrapText="1"/>
    </xf>
    <xf numFmtId="164" fontId="21" fillId="0" borderId="4" xfId="0" applyNumberFormat="1" applyFont="1" applyFill="1" applyBorder="1"/>
    <xf numFmtId="164" fontId="46" fillId="0" borderId="1" xfId="0" applyNumberFormat="1" applyFont="1" applyFill="1" applyBorder="1" applyAlignment="1">
      <alignment wrapText="1"/>
    </xf>
    <xf numFmtId="164" fontId="33" fillId="0" borderId="0" xfId="0" applyNumberFormat="1" applyFont="1" applyFill="1" applyBorder="1"/>
    <xf numFmtId="4" fontId="21" fillId="0" borderId="0" xfId="0" applyNumberFormat="1" applyFont="1" applyFill="1"/>
    <xf numFmtId="166" fontId="25" fillId="0" borderId="1" xfId="0" applyNumberFormat="1" applyFont="1" applyFill="1" applyBorder="1" applyAlignment="1">
      <alignment horizontal="center" vertical="center" wrapText="1"/>
    </xf>
    <xf numFmtId="164" fontId="21" fillId="0" borderId="0" xfId="0" applyNumberFormat="1" applyFont="1" applyFill="1"/>
    <xf numFmtId="164" fontId="25" fillId="5" borderId="1" xfId="1" applyNumberFormat="1" applyFont="1" applyFill="1" applyBorder="1" applyAlignment="1">
      <alignment horizontal="center" vertical="center"/>
    </xf>
    <xf numFmtId="164" fontId="43" fillId="0" borderId="6" xfId="0" applyNumberFormat="1" applyFont="1" applyFill="1" applyBorder="1" applyAlignment="1">
      <alignment horizontal="left" vertical="center" wrapText="1"/>
    </xf>
    <xf numFmtId="49" fontId="18"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4" fontId="25" fillId="0" borderId="6" xfId="0" applyNumberFormat="1" applyFont="1" applyFill="1" applyBorder="1" applyAlignment="1">
      <alignment horizontal="center" vertical="center" wrapText="1"/>
    </xf>
    <xf numFmtId="49" fontId="43" fillId="5" borderId="1" xfId="1" applyNumberFormat="1" applyFont="1" applyFill="1" applyBorder="1" applyAlignment="1">
      <alignment horizontal="left" vertical="center"/>
    </xf>
    <xf numFmtId="2" fontId="25" fillId="5" borderId="1" xfId="1" applyNumberFormat="1" applyFont="1" applyFill="1" applyBorder="1" applyAlignment="1">
      <alignment horizontal="center" vertical="center"/>
    </xf>
    <xf numFmtId="164" fontId="25" fillId="5" borderId="2" xfId="1" applyNumberFormat="1" applyFont="1" applyFill="1" applyBorder="1" applyAlignment="1">
      <alignment horizontal="center" vertical="center"/>
    </xf>
    <xf numFmtId="164" fontId="22" fillId="0" borderId="1" xfId="0" applyNumberFormat="1" applyFont="1" applyFill="1" applyBorder="1" applyAlignment="1">
      <alignment horizontal="left" vertical="center" wrapText="1"/>
    </xf>
    <xf numFmtId="4" fontId="25" fillId="5" borderId="2" xfId="0"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xf>
    <xf numFmtId="0" fontId="16" fillId="5" borderId="1" xfId="0" applyFont="1" applyFill="1" applyBorder="1" applyAlignment="1">
      <alignment horizontal="center" vertical="center" wrapText="1"/>
    </xf>
    <xf numFmtId="166" fontId="16" fillId="5"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4" fontId="20" fillId="10" borderId="2" xfId="1" applyNumberFormat="1" applyFont="1" applyFill="1" applyBorder="1" applyAlignment="1">
      <alignment horizontal="center" vertical="center" wrapText="1"/>
    </xf>
    <xf numFmtId="164" fontId="20" fillId="9" borderId="1" xfId="1" applyNumberFormat="1" applyFont="1" applyFill="1" applyBorder="1" applyAlignment="1">
      <alignment horizontal="center"/>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5" fillId="5" borderId="2"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4" fontId="0" fillId="4" borderId="0" xfId="0" applyNumberFormat="1" applyFill="1" applyBorder="1"/>
    <xf numFmtId="49" fontId="47" fillId="11" borderId="13" xfId="0" applyNumberFormat="1" applyFont="1" applyFill="1" applyBorder="1" applyAlignment="1">
      <alignment horizontal="center" vertical="center" wrapText="1"/>
    </xf>
    <xf numFmtId="164" fontId="47" fillId="11" borderId="13" xfId="0" applyNumberFormat="1" applyFont="1" applyFill="1" applyBorder="1" applyAlignment="1">
      <alignment horizontal="left" vertical="center" wrapText="1"/>
    </xf>
    <xf numFmtId="164" fontId="47" fillId="11" borderId="13" xfId="0" applyNumberFormat="1" applyFont="1" applyFill="1" applyBorder="1" applyAlignment="1">
      <alignment horizontal="center" vertical="center" wrapText="1"/>
    </xf>
    <xf numFmtId="164" fontId="17" fillId="11" borderId="1" xfId="0" applyNumberFormat="1" applyFont="1" applyFill="1" applyBorder="1" applyAlignment="1">
      <alignment horizontal="left" vertical="center" wrapText="1"/>
    </xf>
    <xf numFmtId="49" fontId="16" fillId="11" borderId="1" xfId="0" applyNumberFormat="1" applyFont="1" applyFill="1" applyBorder="1" applyAlignment="1">
      <alignment horizontal="center" vertical="center" wrapText="1"/>
    </xf>
    <xf numFmtId="164" fontId="47" fillId="11" borderId="1" xfId="0" applyNumberFormat="1" applyFont="1" applyFill="1" applyBorder="1" applyAlignment="1">
      <alignment horizontal="center" vertical="center" wrapText="1"/>
    </xf>
    <xf numFmtId="2" fontId="48" fillId="11" borderId="1" xfId="0" applyNumberFormat="1" applyFont="1" applyFill="1" applyBorder="1" applyAlignment="1">
      <alignment horizontal="center" vertical="center" wrapText="1"/>
    </xf>
    <xf numFmtId="164" fontId="47" fillId="11" borderId="1" xfId="0" applyNumberFormat="1" applyFont="1" applyFill="1" applyBorder="1" applyAlignment="1">
      <alignment horizontal="left" vertical="center" wrapText="1"/>
    </xf>
    <xf numFmtId="4" fontId="49" fillId="11" borderId="1" xfId="0" applyNumberFormat="1" applyFont="1" applyFill="1" applyBorder="1" applyAlignment="1">
      <alignment horizontal="center" vertical="center" wrapText="1"/>
    </xf>
    <xf numFmtId="49" fontId="47" fillId="11" borderId="1" xfId="0" applyNumberFormat="1" applyFont="1" applyFill="1" applyBorder="1" applyAlignment="1">
      <alignment horizontal="center" vertical="center" wrapText="1"/>
    </xf>
    <xf numFmtId="164" fontId="19" fillId="0" borderId="6" xfId="0" applyNumberFormat="1" applyFont="1" applyFill="1" applyBorder="1" applyAlignment="1">
      <alignment vertical="top" wrapText="1"/>
    </xf>
    <xf numFmtId="2" fontId="25" fillId="0" borderId="1" xfId="0" applyNumberFormat="1" applyFont="1" applyFill="1" applyBorder="1" applyAlignment="1">
      <alignment horizontal="center" vertical="center"/>
    </xf>
    <xf numFmtId="4" fontId="25" fillId="5" borderId="1" xfId="1"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4" fontId="7" fillId="0" borderId="1" xfId="3" applyNumberFormat="1" applyFont="1" applyFill="1" applyBorder="1" applyAlignment="1" applyProtection="1">
      <alignment horizontal="center" vertical="center" wrapText="1"/>
    </xf>
    <xf numFmtId="167" fontId="5" fillId="0" borderId="1" xfId="3" applyNumberFormat="1" applyFont="1" applyFill="1" applyBorder="1" applyAlignment="1" applyProtection="1">
      <alignment vertical="center" wrapText="1"/>
    </xf>
    <xf numFmtId="49" fontId="5" fillId="0" borderId="1" xfId="3" applyNumberFormat="1" applyFont="1" applyFill="1" applyBorder="1" applyAlignment="1" applyProtection="1">
      <alignment vertical="center" wrapText="1"/>
    </xf>
    <xf numFmtId="0" fontId="51" fillId="0" borderId="1" xfId="0" applyFont="1" applyFill="1" applyBorder="1" applyAlignment="1">
      <alignment horizontal="left" vertical="top" wrapText="1"/>
    </xf>
    <xf numFmtId="167" fontId="5" fillId="0" borderId="16" xfId="3" applyNumberFormat="1" applyFont="1" applyFill="1" applyBorder="1" applyAlignment="1" applyProtection="1">
      <alignment vertical="center" wrapText="1"/>
    </xf>
    <xf numFmtId="4" fontId="7" fillId="0" borderId="16" xfId="3" applyNumberFormat="1" applyFont="1" applyFill="1" applyBorder="1" applyAlignment="1" applyProtection="1">
      <alignment horizontal="right" vertical="center" wrapText="1"/>
    </xf>
    <xf numFmtId="4" fontId="7" fillId="0" borderId="1" xfId="3" applyNumberFormat="1" applyFont="1" applyFill="1" applyBorder="1" applyAlignment="1" applyProtection="1">
      <alignment horizontal="right" vertical="center" wrapText="1"/>
    </xf>
    <xf numFmtId="4" fontId="52" fillId="5" borderId="1" xfId="0" applyNumberFormat="1" applyFont="1" applyFill="1" applyBorder="1" applyAlignment="1" applyProtection="1">
      <alignment horizontal="center" vertical="center" wrapText="1"/>
    </xf>
    <xf numFmtId="4" fontId="52" fillId="5" borderId="17" xfId="0" applyNumberFormat="1" applyFont="1" applyFill="1" applyBorder="1" applyAlignment="1" applyProtection="1">
      <alignment horizontal="center" vertical="center" wrapText="1"/>
    </xf>
    <xf numFmtId="4" fontId="52" fillId="5" borderId="14"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0" fontId="51"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4" fontId="25" fillId="5" borderId="6" xfId="1" applyNumberFormat="1" applyFont="1" applyFill="1" applyBorder="1" applyAlignment="1">
      <alignment horizontal="center" vertical="center" wrapText="1"/>
    </xf>
    <xf numFmtId="166" fontId="5" fillId="0" borderId="6" xfId="0" applyNumberFormat="1" applyFont="1" applyBorder="1" applyAlignment="1">
      <alignment horizontal="center" vertical="center"/>
    </xf>
    <xf numFmtId="0" fontId="16" fillId="5" borderId="6" xfId="0" applyFont="1" applyFill="1" applyBorder="1" applyAlignment="1">
      <alignment horizontal="center" vertical="center" wrapText="1"/>
    </xf>
    <xf numFmtId="4" fontId="20" fillId="9" borderId="6" xfId="1"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19" fillId="5" borderId="6" xfId="0" applyNumberFormat="1" applyFont="1" applyFill="1" applyBorder="1" applyAlignment="1">
      <alignment wrapText="1"/>
    </xf>
    <xf numFmtId="0" fontId="5" fillId="0" borderId="1" xfId="0" applyFont="1" applyFill="1" applyBorder="1" applyAlignment="1">
      <alignment horizontal="center" vertical="center" wrapText="1"/>
    </xf>
    <xf numFmtId="4" fontId="20" fillId="9" borderId="2" xfId="0" applyNumberFormat="1" applyFont="1" applyFill="1" applyBorder="1" applyAlignment="1">
      <alignment horizontal="center" vertical="center" wrapText="1"/>
    </xf>
    <xf numFmtId="0" fontId="5" fillId="0" borderId="1" xfId="0" applyFont="1" applyBorder="1" applyAlignment="1">
      <alignment vertical="center" wrapText="1"/>
    </xf>
    <xf numFmtId="0" fontId="51" fillId="0" borderId="18" xfId="0" applyFont="1" applyBorder="1" applyAlignment="1">
      <alignment horizontal="center" vertical="center" wrapText="1"/>
    </xf>
    <xf numFmtId="166" fontId="16" fillId="5"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164" fontId="6" fillId="9" borderId="1" xfId="1" applyNumberFormat="1" applyFont="1" applyFill="1" applyBorder="1" applyAlignment="1">
      <alignment horizontal="center" vertical="center"/>
    </xf>
    <xf numFmtId="166" fontId="16" fillId="0" borderId="1" xfId="0" applyNumberFormat="1" applyFont="1" applyBorder="1" applyAlignment="1">
      <alignment horizontal="center" vertical="center" wrapText="1"/>
    </xf>
    <xf numFmtId="164" fontId="17" fillId="9" borderId="1" xfId="1" applyNumberFormat="1" applyFont="1" applyFill="1" applyBorder="1" applyAlignment="1">
      <alignment horizontal="left" vertical="center"/>
    </xf>
    <xf numFmtId="4" fontId="20" fillId="9" borderId="1" xfId="1" applyNumberFormat="1" applyFont="1" applyFill="1" applyBorder="1" applyAlignment="1">
      <alignment horizontal="center" vertical="center"/>
    </xf>
    <xf numFmtId="164" fontId="17" fillId="6" borderId="2"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7" fillId="9" borderId="2"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44" fillId="12" borderId="0" xfId="0" applyNumberFormat="1" applyFont="1" applyFill="1"/>
    <xf numFmtId="164" fontId="44" fillId="12" borderId="0" xfId="0" applyNumberFormat="1" applyFont="1" applyFill="1" applyBorder="1"/>
    <xf numFmtId="4" fontId="54" fillId="0" borderId="14" xfId="0" applyNumberFormat="1" applyFont="1" applyBorder="1" applyAlignment="1" applyProtection="1">
      <alignment horizontal="center" vertical="center" wrapText="1"/>
    </xf>
    <xf numFmtId="49" fontId="18" fillId="0" borderId="9" xfId="1" applyNumberFormat="1" applyFont="1" applyFill="1" applyBorder="1" applyAlignment="1">
      <alignment horizontal="center" vertical="center" wrapText="1"/>
    </xf>
    <xf numFmtId="164" fontId="18" fillId="0" borderId="9" xfId="1" applyNumberFormat="1" applyFont="1" applyFill="1" applyBorder="1" applyAlignment="1">
      <alignment horizontal="left" vertical="center" wrapText="1"/>
    </xf>
    <xf numFmtId="49" fontId="18" fillId="0" borderId="9" xfId="1" applyNumberFormat="1" applyFont="1" applyFill="1" applyBorder="1" applyAlignment="1">
      <alignment horizontal="left" vertical="center" wrapText="1"/>
    </xf>
    <xf numFmtId="166" fontId="22" fillId="0" borderId="9" xfId="1" applyNumberFormat="1" applyFont="1" applyFill="1" applyBorder="1" applyAlignment="1">
      <alignment horizontal="center" vertical="center" wrapText="1"/>
    </xf>
    <xf numFmtId="164" fontId="25" fillId="0" borderId="9" xfId="1" applyNumberFormat="1" applyFont="1" applyFill="1" applyBorder="1" applyAlignment="1">
      <alignment horizontal="center" vertical="center" wrapText="1"/>
    </xf>
    <xf numFmtId="2" fontId="25" fillId="0" borderId="7"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49" fontId="10" fillId="5" borderId="9" xfId="1" applyNumberFormat="1" applyFont="1" applyFill="1" applyBorder="1" applyAlignment="1">
      <alignment horizontal="center" vertical="center" wrapText="1"/>
    </xf>
    <xf numFmtId="164" fontId="43" fillId="5" borderId="9" xfId="0" applyNumberFormat="1" applyFont="1" applyFill="1" applyBorder="1" applyAlignment="1">
      <alignment horizontal="left" vertical="center" wrapText="1"/>
    </xf>
    <xf numFmtId="4" fontId="25" fillId="5"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4" fontId="25" fillId="5" borderId="8" xfId="1" applyNumberFormat="1" applyFont="1" applyFill="1" applyBorder="1" applyAlignment="1">
      <alignment horizontal="center" vertical="center" wrapText="1"/>
    </xf>
    <xf numFmtId="164" fontId="21" fillId="5" borderId="1" xfId="0" applyNumberFormat="1" applyFont="1" applyFill="1" applyBorder="1"/>
    <xf numFmtId="164" fontId="14" fillId="9" borderId="1" xfId="0" applyNumberFormat="1" applyFont="1" applyFill="1" applyBorder="1" applyAlignment="1">
      <alignment horizontal="center" vertical="center" wrapText="1"/>
    </xf>
    <xf numFmtId="2" fontId="14" fillId="9" borderId="1" xfId="0" applyNumberFormat="1" applyFont="1" applyFill="1" applyBorder="1" applyAlignment="1">
      <alignment horizontal="center" vertical="center" wrapText="1"/>
    </xf>
    <xf numFmtId="164" fontId="18" fillId="5" borderId="1" xfId="0" applyNumberFormat="1" applyFont="1" applyFill="1" applyBorder="1" applyAlignment="1">
      <alignment horizontal="left" vertical="center" wrapText="1"/>
    </xf>
    <xf numFmtId="164" fontId="5" fillId="5" borderId="1" xfId="0" applyNumberFormat="1" applyFont="1" applyFill="1" applyBorder="1" applyAlignment="1">
      <alignment horizontal="left" vertical="center" wrapText="1"/>
    </xf>
    <xf numFmtId="164" fontId="5" fillId="5" borderId="1" xfId="0" applyNumberFormat="1" applyFont="1" applyFill="1" applyBorder="1" applyAlignment="1">
      <alignment horizontal="center" vertical="center" wrapText="1"/>
    </xf>
    <xf numFmtId="49" fontId="20" fillId="6" borderId="9" xfId="1" applyNumberFormat="1" applyFont="1" applyFill="1" applyBorder="1" applyAlignment="1">
      <alignment horizontal="center" vertical="center"/>
    </xf>
    <xf numFmtId="164" fontId="7" fillId="5" borderId="1" xfId="0" applyNumberFormat="1" applyFont="1" applyFill="1" applyBorder="1" applyAlignment="1">
      <alignment horizontal="center" vertical="center" wrapText="1"/>
    </xf>
    <xf numFmtId="0" fontId="51" fillId="0" borderId="1" xfId="0" applyFont="1" applyBorder="1" applyAlignment="1">
      <alignment vertical="top" wrapText="1"/>
    </xf>
    <xf numFmtId="0" fontId="5" fillId="5" borderId="1" xfId="0" applyFont="1" applyFill="1" applyBorder="1" applyAlignment="1">
      <alignment horizontal="center" vertical="center" wrapText="1"/>
    </xf>
    <xf numFmtId="166" fontId="0" fillId="5" borderId="1" xfId="0" applyNumberFormat="1" applyFill="1" applyBorder="1" applyAlignment="1">
      <alignment horizontal="center"/>
    </xf>
    <xf numFmtId="2" fontId="16" fillId="11"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4" fontId="16" fillId="9" borderId="2" xfId="1" applyNumberFormat="1" applyFont="1" applyFill="1" applyBorder="1" applyAlignment="1">
      <alignment horizontal="center" vertical="center" wrapText="1"/>
    </xf>
    <xf numFmtId="4" fontId="54" fillId="0" borderId="14" xfId="0" applyNumberFormat="1" applyFont="1" applyFill="1" applyBorder="1" applyAlignment="1" applyProtection="1">
      <alignment horizontal="center" vertical="center" wrapText="1"/>
    </xf>
    <xf numFmtId="4" fontId="47" fillId="11" borderId="13" xfId="0" applyNumberFormat="1" applyFont="1" applyFill="1" applyBorder="1" applyAlignment="1">
      <alignment horizontal="center" vertical="center" wrapText="1"/>
    </xf>
    <xf numFmtId="166" fontId="51" fillId="5" borderId="6" xfId="0" applyNumberFormat="1" applyFont="1" applyFill="1" applyBorder="1" applyAlignment="1">
      <alignment horizontal="center"/>
    </xf>
    <xf numFmtId="2" fontId="53" fillId="0" borderId="18" xfId="0" applyNumberFormat="1" applyFont="1" applyFill="1" applyBorder="1" applyAlignment="1">
      <alignment horizontal="center"/>
    </xf>
    <xf numFmtId="164" fontId="19" fillId="5" borderId="1" xfId="0" applyNumberFormat="1" applyFont="1" applyFill="1" applyBorder="1" applyAlignment="1">
      <alignment wrapText="1"/>
    </xf>
    <xf numFmtId="164" fontId="3" fillId="5" borderId="1" xfId="0" applyNumberFormat="1" applyFont="1" applyFill="1" applyBorder="1" applyAlignment="1">
      <alignment wrapText="1"/>
    </xf>
    <xf numFmtId="164" fontId="5" fillId="5" borderId="1" xfId="0" applyNumberFormat="1" applyFont="1" applyFill="1" applyBorder="1" applyAlignment="1">
      <alignment wrapText="1"/>
    </xf>
    <xf numFmtId="4" fontId="41" fillId="5" borderId="2" xfId="0"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4" fontId="49" fillId="11" borderId="2"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1" fillId="0" borderId="1" xfId="0" applyFont="1" applyFill="1" applyBorder="1" applyAlignment="1">
      <alignment vertical="top" wrapText="1"/>
    </xf>
    <xf numFmtId="164" fontId="5" fillId="0" borderId="2" xfId="1" applyNumberFormat="1" applyFont="1" applyFill="1" applyBorder="1" applyAlignment="1">
      <alignment horizontal="left" vertical="top" wrapText="1"/>
    </xf>
    <xf numFmtId="167" fontId="5" fillId="0" borderId="1" xfId="3" applyNumberFormat="1" applyFont="1" applyFill="1" applyBorder="1" applyAlignment="1" applyProtection="1">
      <alignment vertical="top" wrapText="1"/>
    </xf>
    <xf numFmtId="49" fontId="5" fillId="0" borderId="1" xfId="3" applyNumberFormat="1" applyFont="1" applyFill="1" applyBorder="1" applyAlignment="1" applyProtection="1">
      <alignment vertical="top" wrapText="1"/>
    </xf>
    <xf numFmtId="167" fontId="5" fillId="0" borderId="6" xfId="3" applyNumberFormat="1" applyFont="1" applyFill="1" applyBorder="1" applyAlignment="1" applyProtection="1">
      <alignment vertical="top" wrapText="1"/>
    </xf>
    <xf numFmtId="4" fontId="5" fillId="0" borderId="2" xfId="1" applyNumberFormat="1" applyFont="1" applyFill="1" applyBorder="1" applyAlignment="1">
      <alignment horizontal="center" vertical="center" wrapText="1"/>
    </xf>
    <xf numFmtId="168" fontId="5" fillId="5" borderId="1" xfId="1" applyNumberFormat="1" applyFont="1" applyFill="1" applyBorder="1" applyAlignment="1">
      <alignment wrapText="1"/>
    </xf>
    <xf numFmtId="164" fontId="5" fillId="0"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xf>
    <xf numFmtId="164" fontId="5" fillId="0" borderId="2" xfId="0" applyNumberFormat="1" applyFont="1" applyBorder="1" applyAlignment="1">
      <alignment horizontal="left" vertical="top" wrapText="1"/>
    </xf>
    <xf numFmtId="4" fontId="52" fillId="0" borderId="14" xfId="0" applyNumberFormat="1" applyFont="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4" fontId="5" fillId="5" borderId="1"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4" fontId="54" fillId="0" borderId="5" xfId="0" applyNumberFormat="1" applyFont="1" applyFill="1" applyBorder="1" applyAlignment="1" applyProtection="1">
      <alignment horizontal="center" vertical="center" wrapText="1"/>
    </xf>
    <xf numFmtId="4" fontId="5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49" fontId="55" fillId="0" borderId="14" xfId="0" applyNumberFormat="1" applyFont="1" applyBorder="1" applyAlignment="1" applyProtection="1">
      <alignment horizontal="left" vertical="center" wrapText="1"/>
    </xf>
    <xf numFmtId="4" fontId="10" fillId="0" borderId="1" xfId="0" applyNumberFormat="1" applyFont="1" applyBorder="1" applyAlignment="1">
      <alignment horizontal="center" vertical="center" wrapText="1"/>
    </xf>
    <xf numFmtId="166" fontId="5" fillId="5" borderId="1" xfId="1" applyNumberFormat="1" applyFont="1" applyFill="1" applyBorder="1" applyAlignment="1">
      <alignment horizontal="center" vertical="center" wrapText="1"/>
    </xf>
    <xf numFmtId="4" fontId="54" fillId="5" borderId="14" xfId="0" applyNumberFormat="1" applyFont="1" applyFill="1" applyBorder="1" applyAlignment="1" applyProtection="1">
      <alignment horizontal="center" vertical="center" wrapText="1"/>
    </xf>
    <xf numFmtId="166" fontId="5" fillId="5" borderId="1" xfId="0" applyNumberFormat="1" applyFont="1" applyFill="1" applyBorder="1" applyAlignment="1">
      <alignment horizontal="center" vertical="center"/>
    </xf>
    <xf numFmtId="4" fontId="54" fillId="0" borderId="1" xfId="0" applyNumberFormat="1" applyFont="1" applyBorder="1" applyAlignment="1" applyProtection="1">
      <alignment horizontal="center" vertical="center" wrapText="1"/>
    </xf>
    <xf numFmtId="4" fontId="16" fillId="0" borderId="1" xfId="0" applyNumberFormat="1" applyFont="1" applyFill="1" applyBorder="1" applyAlignment="1">
      <alignment horizontal="center" vertical="center" wrapText="1"/>
    </xf>
    <xf numFmtId="164" fontId="56" fillId="0" borderId="1" xfId="0" applyNumberFormat="1" applyFont="1" applyBorder="1" applyAlignment="1">
      <alignment horizontal="left" vertical="center" wrapText="1"/>
    </xf>
    <xf numFmtId="167" fontId="54" fillId="0" borderId="14" xfId="0" applyNumberFormat="1" applyFont="1" applyBorder="1" applyAlignment="1" applyProtection="1">
      <alignment horizontal="left" vertical="center" wrapText="1"/>
    </xf>
    <xf numFmtId="169" fontId="14" fillId="9" borderId="1" xfId="0" applyNumberFormat="1" applyFont="1" applyFill="1" applyBorder="1" applyAlignment="1">
      <alignment horizontal="center" vertical="center" wrapText="1"/>
    </xf>
    <xf numFmtId="3" fontId="6" fillId="9" borderId="1" xfId="1" applyNumberFormat="1" applyFont="1" applyFill="1" applyBorder="1" applyAlignment="1">
      <alignment horizontal="center" vertical="center"/>
    </xf>
    <xf numFmtId="4" fontId="18" fillId="11"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2" fontId="59" fillId="11" borderId="15" xfId="0" applyNumberFormat="1" applyFont="1" applyFill="1" applyBorder="1" applyAlignment="1">
      <alignment horizontal="center" vertical="center" wrapText="1"/>
    </xf>
    <xf numFmtId="4" fontId="16" fillId="11" borderId="1" xfId="1"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 fontId="0" fillId="0" borderId="0" xfId="0" applyNumberFormat="1"/>
    <xf numFmtId="4" fontId="21" fillId="0" borderId="0" xfId="0" applyNumberFormat="1" applyFont="1"/>
    <xf numFmtId="4" fontId="38" fillId="5" borderId="1" xfId="0" applyNumberFormat="1" applyFont="1" applyFill="1" applyBorder="1" applyAlignment="1">
      <alignment horizontal="center" vertical="center" wrapText="1"/>
    </xf>
    <xf numFmtId="170" fontId="38" fillId="5" borderId="1" xfId="0" applyNumberFormat="1" applyFont="1" applyFill="1" applyBorder="1" applyAlignment="1">
      <alignment horizontal="center" vertical="center" wrapText="1"/>
    </xf>
    <xf numFmtId="4" fontId="20" fillId="5" borderId="1" xfId="1" applyNumberFormat="1" applyFont="1" applyFill="1" applyBorder="1" applyAlignment="1">
      <alignment horizontal="center" vertical="center"/>
    </xf>
    <xf numFmtId="164" fontId="0" fillId="6" borderId="0" xfId="0" applyNumberFormat="1" applyFill="1" applyBorder="1"/>
    <xf numFmtId="164" fontId="12" fillId="0" borderId="9" xfId="0" applyNumberFormat="1" applyFont="1" applyFill="1" applyBorder="1"/>
    <xf numFmtId="164" fontId="11" fillId="0" borderId="1" xfId="1" applyNumberFormat="1" applyFont="1" applyFill="1" applyBorder="1" applyAlignment="1">
      <alignment horizontal="left" vertical="center" wrapText="1"/>
    </xf>
    <xf numFmtId="164" fontId="0" fillId="0" borderId="0" xfId="0" applyNumberFormat="1" applyFill="1" applyAlignment="1">
      <alignment horizontal="left"/>
    </xf>
    <xf numFmtId="164" fontId="34" fillId="0" borderId="0" xfId="0" applyNumberFormat="1" applyFont="1" applyFill="1"/>
    <xf numFmtId="164" fontId="23" fillId="0" borderId="0" xfId="0" applyNumberFormat="1" applyFont="1" applyFill="1" applyAlignment="1">
      <alignment horizontal="left"/>
    </xf>
    <xf numFmtId="164" fontId="2" fillId="0" borderId="0" xfId="0" applyNumberFormat="1" applyFont="1" applyFill="1"/>
    <xf numFmtId="164" fontId="2" fillId="0" borderId="1" xfId="0" applyNumberFormat="1" applyFont="1" applyFill="1" applyBorder="1"/>
    <xf numFmtId="164" fontId="24" fillId="0" borderId="0" xfId="0" applyNumberFormat="1" applyFont="1" applyFill="1"/>
    <xf numFmtId="164" fontId="0" fillId="0" borderId="0" xfId="0" applyNumberFormat="1" applyFill="1" applyAlignment="1">
      <alignment vertical="center"/>
    </xf>
    <xf numFmtId="3" fontId="12" fillId="0" borderId="0" xfId="0" applyNumberFormat="1" applyFont="1" applyFill="1"/>
    <xf numFmtId="4" fontId="5" fillId="5" borderId="1" xfId="0" applyNumberFormat="1" applyFont="1" applyFill="1" applyBorder="1" applyAlignment="1" applyProtection="1">
      <alignment horizontal="center" vertical="center" wrapText="1"/>
    </xf>
    <xf numFmtId="166" fontId="5" fillId="5" borderId="14" xfId="1"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3" fontId="0" fillId="0" borderId="0" xfId="0" applyNumberFormat="1" applyFill="1"/>
    <xf numFmtId="4" fontId="5" fillId="0" borderId="17" xfId="0" applyNumberFormat="1" applyFont="1" applyBorder="1" applyAlignment="1">
      <alignment horizontal="center" vertical="center"/>
    </xf>
    <xf numFmtId="166" fontId="5" fillId="5" borderId="17" xfId="1" applyNumberFormat="1" applyFont="1" applyFill="1" applyBorder="1" applyAlignment="1">
      <alignment horizontal="center" vertical="center"/>
    </xf>
    <xf numFmtId="164" fontId="5" fillId="0" borderId="0" xfId="1" applyNumberFormat="1" applyFont="1" applyFill="1" applyBorder="1" applyAlignment="1">
      <alignment horizontal="left" vertical="top" wrapText="1"/>
    </xf>
    <xf numFmtId="0" fontId="19" fillId="0" borderId="1" xfId="0" applyNumberFormat="1" applyFont="1" applyFill="1" applyBorder="1" applyAlignment="1">
      <alignment vertical="top" wrapText="1"/>
    </xf>
    <xf numFmtId="0" fontId="19" fillId="0" borderId="1" xfId="0" applyFont="1" applyFill="1" applyBorder="1" applyAlignment="1">
      <alignment vertical="top" wrapText="1"/>
    </xf>
    <xf numFmtId="167" fontId="5" fillId="0" borderId="0" xfId="3" applyNumberFormat="1" applyFont="1" applyFill="1" applyBorder="1" applyAlignment="1" applyProtection="1">
      <alignment vertical="top" wrapText="1"/>
    </xf>
    <xf numFmtId="0" fontId="19" fillId="0" borderId="2" xfId="0" applyFont="1" applyFill="1" applyBorder="1" applyAlignment="1">
      <alignment vertical="top" wrapText="1"/>
    </xf>
    <xf numFmtId="164"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11" fillId="2" borderId="4" xfId="1" applyNumberFormat="1" applyFont="1" applyFill="1" applyBorder="1" applyAlignment="1">
      <alignment horizontal="left" vertical="center" wrapText="1"/>
    </xf>
    <xf numFmtId="164" fontId="12" fillId="0" borderId="0" xfId="0" applyNumberFormat="1" applyFont="1" applyFill="1" applyAlignment="1"/>
    <xf numFmtId="164" fontId="12" fillId="0" borderId="1" xfId="0" applyNumberFormat="1" applyFont="1" applyFill="1" applyBorder="1" applyAlignment="1"/>
    <xf numFmtId="164" fontId="12" fillId="0" borderId="0" xfId="0" applyNumberFormat="1" applyFont="1" applyFill="1" applyBorder="1" applyAlignment="1"/>
    <xf numFmtId="164" fontId="5" fillId="5" borderId="13" xfId="1" applyNumberFormat="1" applyFont="1" applyFill="1" applyBorder="1" applyAlignment="1">
      <alignment horizontal="left" vertical="center" wrapText="1"/>
    </xf>
    <xf numFmtId="49" fontId="5" fillId="5" borderId="13" xfId="1"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0" fontId="51" fillId="0" borderId="9" xfId="0" applyFont="1" applyBorder="1" applyAlignment="1">
      <alignment horizontal="center" vertical="center" wrapText="1"/>
    </xf>
    <xf numFmtId="4" fontId="5" fillId="5" borderId="19" xfId="0" applyNumberFormat="1" applyFont="1" applyFill="1" applyBorder="1" applyAlignment="1" applyProtection="1">
      <alignment horizontal="center" vertical="center" wrapText="1"/>
    </xf>
    <xf numFmtId="164" fontId="11" fillId="2" borderId="1" xfId="1" applyNumberFormat="1" applyFont="1" applyFill="1" applyBorder="1" applyAlignment="1">
      <alignment horizontal="left" vertical="center" wrapText="1"/>
    </xf>
    <xf numFmtId="0" fontId="5" fillId="5" borderId="6" xfId="1" applyNumberFormat="1" applyFont="1" applyFill="1" applyBorder="1" applyAlignment="1">
      <alignment horizontal="center" vertical="center" wrapText="1"/>
    </xf>
    <xf numFmtId="164" fontId="5" fillId="5" borderId="9" xfId="1" applyNumberFormat="1" applyFont="1" applyFill="1" applyBorder="1" applyAlignment="1">
      <alignment horizontal="left" vertical="center" wrapText="1"/>
    </xf>
    <xf numFmtId="0" fontId="5" fillId="5" borderId="9"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60" fillId="0" borderId="0" xfId="0" applyFont="1" applyAlignment="1">
      <alignment vertical="center" wrapText="1"/>
    </xf>
    <xf numFmtId="2" fontId="5" fillId="5" borderId="1" xfId="1" applyNumberFormat="1" applyFont="1" applyFill="1" applyBorder="1" applyAlignment="1">
      <alignment horizontal="center" vertical="center" wrapText="1"/>
    </xf>
    <xf numFmtId="2" fontId="5" fillId="5" borderId="2" xfId="1" applyNumberFormat="1" applyFont="1" applyFill="1" applyBorder="1" applyAlignment="1">
      <alignment horizontal="center" vertical="center" wrapText="1"/>
    </xf>
    <xf numFmtId="165" fontId="5" fillId="5" borderId="1" xfId="1" applyNumberFormat="1" applyFont="1" applyFill="1" applyBorder="1" applyAlignment="1">
      <alignment horizontal="left" vertical="center" wrapText="1"/>
    </xf>
    <xf numFmtId="9" fontId="5" fillId="5" borderId="9" xfId="2" applyFont="1" applyFill="1" applyBorder="1" applyAlignment="1">
      <alignment horizontal="center" vertical="center" wrapText="1"/>
    </xf>
    <xf numFmtId="165" fontId="5" fillId="5" borderId="9" xfId="1" applyNumberFormat="1" applyFont="1" applyFill="1" applyBorder="1" applyAlignment="1">
      <alignment horizontal="left" vertical="center" wrapText="1"/>
    </xf>
    <xf numFmtId="4" fontId="5" fillId="0" borderId="7" xfId="0" applyNumberFormat="1" applyFont="1" applyBorder="1" applyAlignment="1">
      <alignment horizontal="center" vertical="center" wrapText="1"/>
    </xf>
    <xf numFmtId="4" fontId="54" fillId="0" borderId="3" xfId="0" applyNumberFormat="1" applyFont="1" applyBorder="1" applyAlignment="1" applyProtection="1">
      <alignment horizontal="center" vertical="center" wrapText="1"/>
    </xf>
    <xf numFmtId="0" fontId="19" fillId="0" borderId="1" xfId="0" applyFont="1" applyFill="1" applyBorder="1" applyAlignment="1">
      <alignment vertical="center" wrapText="1"/>
    </xf>
    <xf numFmtId="164" fontId="5" fillId="0" borderId="2" xfId="1"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4" fontId="5" fillId="0" borderId="14" xfId="0" applyNumberFormat="1" applyFont="1" applyBorder="1" applyAlignment="1" applyProtection="1">
      <alignment horizontal="center" vertical="center" wrapText="1"/>
    </xf>
    <xf numFmtId="165" fontId="5" fillId="0" borderId="1" xfId="0" applyNumberFormat="1" applyFont="1" applyBorder="1" applyAlignment="1">
      <alignment horizontal="center" vertical="center" wrapText="1"/>
    </xf>
    <xf numFmtId="166" fontId="5" fillId="0" borderId="6" xfId="1" applyNumberFormat="1" applyFont="1" applyFill="1" applyBorder="1" applyAlignment="1">
      <alignment horizontal="center" vertical="center"/>
    </xf>
    <xf numFmtId="0" fontId="51" fillId="0" borderId="18" xfId="0" applyFont="1" applyFill="1" applyBorder="1" applyAlignment="1">
      <alignment vertical="center" wrapText="1"/>
    </xf>
    <xf numFmtId="0" fontId="51" fillId="0" borderId="18" xfId="0" applyFont="1" applyBorder="1" applyAlignment="1">
      <alignment vertical="center" wrapText="1"/>
    </xf>
    <xf numFmtId="0" fontId="19" fillId="0" borderId="0" xfId="0" applyFont="1" applyAlignment="1">
      <alignment horizontal="center" vertical="center" wrapText="1"/>
    </xf>
    <xf numFmtId="0" fontId="19" fillId="0" borderId="1" xfId="4" applyFont="1" applyBorder="1" applyAlignment="1" applyProtection="1">
      <alignment vertical="center" wrapText="1"/>
    </xf>
    <xf numFmtId="49" fontId="20" fillId="13" borderId="1" xfId="1" applyNumberFormat="1" applyFont="1" applyFill="1" applyBorder="1" applyAlignment="1">
      <alignment horizontal="center" vertical="center" wrapText="1"/>
    </xf>
    <xf numFmtId="4" fontId="10" fillId="13" borderId="3" xfId="1" applyNumberFormat="1" applyFont="1" applyFill="1" applyBorder="1" applyAlignment="1">
      <alignment horizontal="left" vertical="center" wrapText="1"/>
    </xf>
    <xf numFmtId="164" fontId="31" fillId="9" borderId="4" xfId="0" applyNumberFormat="1" applyFont="1" applyFill="1" applyBorder="1" applyAlignment="1">
      <alignment vertical="center"/>
    </xf>
    <xf numFmtId="49" fontId="5" fillId="5" borderId="6"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164" fontId="19" fillId="0" borderId="1" xfId="0" applyNumberFormat="1" applyFont="1" applyFill="1" applyBorder="1" applyAlignment="1">
      <alignment horizontal="left" vertical="center" wrapText="1"/>
    </xf>
    <xf numFmtId="164" fontId="19" fillId="5" borderId="1" xfId="0" applyNumberFormat="1" applyFont="1" applyFill="1" applyBorder="1" applyAlignment="1">
      <alignment vertical="center" wrapText="1"/>
    </xf>
    <xf numFmtId="49" fontId="20" fillId="6" borderId="4" xfId="1" applyNumberFormat="1" applyFont="1" applyFill="1" applyBorder="1" applyAlignment="1">
      <alignment horizontal="center" vertical="center"/>
    </xf>
    <xf numFmtId="49" fontId="14" fillId="0" borderId="4" xfId="1" applyNumberFormat="1" applyFont="1" applyFill="1" applyBorder="1" applyAlignment="1">
      <alignment horizontal="left" vertical="center"/>
    </xf>
    <xf numFmtId="49" fontId="14" fillId="0" borderId="11" xfId="1" applyNumberFormat="1" applyFont="1" applyFill="1" applyBorder="1" applyAlignment="1">
      <alignment horizontal="left" vertical="center"/>
    </xf>
    <xf numFmtId="49" fontId="5" fillId="0" borderId="4" xfId="1" applyNumberFormat="1" applyFont="1" applyFill="1" applyBorder="1" applyAlignment="1">
      <alignment horizontal="center" vertical="center"/>
    </xf>
    <xf numFmtId="49" fontId="14" fillId="9" borderId="4" xfId="1" applyNumberFormat="1" applyFont="1" applyFill="1" applyBorder="1" applyAlignment="1">
      <alignment horizontal="left" vertical="center"/>
    </xf>
    <xf numFmtId="164" fontId="15" fillId="0" borderId="20" xfId="0" applyNumberFormat="1" applyFont="1" applyFill="1" applyBorder="1"/>
    <xf numFmtId="3" fontId="15" fillId="0" borderId="20" xfId="0" applyNumberFormat="1" applyFont="1" applyFill="1" applyBorder="1"/>
    <xf numFmtId="49" fontId="14" fillId="10" borderId="4" xfId="1" applyNumberFormat="1" applyFont="1" applyFill="1" applyBorder="1" applyAlignment="1">
      <alignment horizontal="center" vertical="center" wrapText="1"/>
    </xf>
    <xf numFmtId="164" fontId="24" fillId="0" borderId="20" xfId="0" applyNumberFormat="1" applyFont="1" applyFill="1" applyBorder="1"/>
    <xf numFmtId="49" fontId="5" fillId="0" borderId="4" xfId="1" applyNumberFormat="1" applyFont="1" applyFill="1" applyBorder="1" applyAlignment="1">
      <alignment horizontal="center" vertical="center" wrapText="1"/>
    </xf>
    <xf numFmtId="164" fontId="12" fillId="0" borderId="20" xfId="0" applyNumberFormat="1" applyFont="1" applyFill="1" applyBorder="1"/>
    <xf numFmtId="49" fontId="16" fillId="9" borderId="4" xfId="1" applyNumberFormat="1" applyFont="1" applyFill="1" applyBorder="1" applyAlignment="1">
      <alignment horizontal="center" vertical="center" wrapText="1"/>
    </xf>
    <xf numFmtId="49" fontId="5" fillId="9" borderId="4" xfId="1" applyNumberFormat="1" applyFont="1" applyFill="1" applyBorder="1" applyAlignment="1">
      <alignment horizontal="center" vertical="center" wrapText="1"/>
    </xf>
    <xf numFmtId="49" fontId="14" fillId="9" borderId="4" xfId="1" applyNumberFormat="1" applyFont="1" applyFill="1" applyBorder="1" applyAlignment="1">
      <alignment horizontal="center" vertical="center" wrapText="1"/>
    </xf>
    <xf numFmtId="171" fontId="25" fillId="0" borderId="1" xfId="1" applyNumberFormat="1" applyFont="1" applyFill="1" applyBorder="1" applyAlignment="1">
      <alignment horizontal="center" vertical="center"/>
    </xf>
    <xf numFmtId="172" fontId="25" fillId="0" borderId="2" xfId="0" applyNumberFormat="1"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49" fontId="5" fillId="5" borderId="9" xfId="1" applyNumberFormat="1" applyFont="1" applyFill="1" applyBorder="1" applyAlignment="1">
      <alignment horizontal="center" vertical="center" wrapText="1"/>
    </xf>
    <xf numFmtId="0" fontId="19" fillId="0" borderId="0" xfId="0" applyFont="1" applyAlignment="1">
      <alignment wrapText="1"/>
    </xf>
    <xf numFmtId="49" fontId="12" fillId="5" borderId="0" xfId="0" applyNumberFormat="1" applyFont="1" applyFill="1"/>
    <xf numFmtId="166" fontId="5" fillId="5" borderId="9" xfId="1" applyNumberFormat="1" applyFont="1" applyFill="1" applyBorder="1" applyAlignment="1">
      <alignment horizontal="center" vertical="center"/>
    </xf>
    <xf numFmtId="2" fontId="5" fillId="0" borderId="9" xfId="0" applyNumberFormat="1" applyFont="1" applyFill="1" applyBorder="1" applyAlignment="1">
      <alignment horizontal="center" vertical="center" wrapText="1"/>
    </xf>
    <xf numFmtId="4" fontId="5" fillId="5" borderId="7" xfId="1" applyNumberFormat="1" applyFont="1" applyFill="1" applyBorder="1" applyAlignment="1">
      <alignment horizontal="center" vertical="center" wrapText="1"/>
    </xf>
    <xf numFmtId="4" fontId="20" fillId="3" borderId="2"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Alignment="1">
      <alignment wrapText="1"/>
    </xf>
    <xf numFmtId="0" fontId="51"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7" fillId="0" borderId="2" xfId="1" applyNumberFormat="1" applyFont="1" applyFill="1" applyBorder="1" applyAlignment="1">
      <alignment horizontal="center" vertical="center" wrapText="1"/>
    </xf>
    <xf numFmtId="164" fontId="6" fillId="0" borderId="1" xfId="0" applyNumberFormat="1" applyFont="1" applyFill="1" applyBorder="1" applyAlignment="1">
      <alignment vertical="center" wrapText="1"/>
    </xf>
    <xf numFmtId="4" fontId="7" fillId="0" borderId="2" xfId="0" applyNumberFormat="1" applyFont="1" applyFill="1" applyBorder="1" applyAlignment="1">
      <alignment horizontal="left" vertical="center" wrapText="1"/>
    </xf>
    <xf numFmtId="167" fontId="5" fillId="0" borderId="21" xfId="3" applyNumberFormat="1" applyFont="1" applyFill="1" applyBorder="1" applyAlignment="1" applyProtection="1">
      <alignment vertical="center" wrapText="1"/>
    </xf>
    <xf numFmtId="4" fontId="7" fillId="0" borderId="9" xfId="3" applyNumberFormat="1" applyFont="1" applyFill="1" applyBorder="1" applyAlignment="1" applyProtection="1">
      <alignment horizontal="center" vertical="center" wrapText="1"/>
    </xf>
    <xf numFmtId="164" fontId="19" fillId="0" borderId="1" xfId="0" applyNumberFormat="1" applyFont="1" applyFill="1" applyBorder="1" applyAlignment="1">
      <alignment horizontal="center" vertical="center"/>
    </xf>
    <xf numFmtId="164" fontId="19" fillId="5" borderId="0" xfId="0" applyNumberFormat="1" applyFont="1" applyFill="1" applyAlignment="1">
      <alignment wrapText="1"/>
    </xf>
    <xf numFmtId="4" fontId="7" fillId="0" borderId="9" xfId="3" applyNumberFormat="1" applyFont="1" applyFill="1" applyBorder="1" applyAlignment="1" applyProtection="1">
      <alignment horizontal="right" vertical="center" wrapText="1"/>
    </xf>
    <xf numFmtId="170" fontId="21" fillId="0" borderId="0" xfId="0" applyNumberFormat="1" applyFont="1"/>
    <xf numFmtId="170" fontId="0" fillId="0" borderId="0" xfId="0" applyNumberFormat="1"/>
    <xf numFmtId="0" fontId="51" fillId="0" borderId="1" xfId="0" applyFont="1" applyBorder="1" applyAlignment="1">
      <alignment horizontal="left" vertical="top" wrapText="1"/>
    </xf>
    <xf numFmtId="0" fontId="51" fillId="0" borderId="1" xfId="0" applyFont="1" applyBorder="1" applyAlignment="1">
      <alignment horizontal="right" vertical="top" wrapText="1"/>
    </xf>
    <xf numFmtId="0" fontId="51" fillId="0" borderId="1" xfId="0" applyFont="1" applyFill="1" applyBorder="1" applyAlignment="1">
      <alignment horizontal="right" vertical="top" wrapText="1"/>
    </xf>
    <xf numFmtId="0" fontId="51" fillId="0" borderId="1" xfId="0" applyFont="1" applyBorder="1" applyAlignment="1">
      <alignment vertical="center" wrapText="1"/>
    </xf>
    <xf numFmtId="0" fontId="51" fillId="0" borderId="1" xfId="0" applyFont="1" applyFill="1" applyBorder="1" applyAlignment="1">
      <alignment vertical="center" wrapText="1"/>
    </xf>
    <xf numFmtId="0" fontId="51" fillId="0" borderId="1" xfId="0" applyFont="1" applyBorder="1" applyAlignment="1">
      <alignment horizontal="left" vertical="center" wrapText="1"/>
    </xf>
    <xf numFmtId="0" fontId="51" fillId="0" borderId="1" xfId="0" applyNumberFormat="1" applyFont="1" applyBorder="1" applyAlignment="1">
      <alignment horizontal="left" vertical="center" wrapText="1"/>
    </xf>
    <xf numFmtId="0" fontId="51" fillId="0" borderId="1" xfId="0" applyFont="1" applyFill="1" applyBorder="1" applyAlignment="1">
      <alignment horizontal="left" vertical="center" wrapText="1"/>
    </xf>
    <xf numFmtId="0" fontId="51" fillId="0" borderId="1" xfId="0" applyFont="1" applyBorder="1" applyAlignment="1">
      <alignment horizontal="center" vertical="top" wrapText="1"/>
    </xf>
    <xf numFmtId="0" fontId="19" fillId="0" borderId="1" xfId="0" applyFont="1" applyBorder="1" applyAlignment="1">
      <alignment vertical="center" wrapText="1"/>
    </xf>
    <xf numFmtId="0" fontId="19" fillId="0" borderId="1" xfId="0" applyFont="1" applyBorder="1" applyAlignment="1">
      <alignment horizontal="justify" vertical="center" wrapText="1"/>
    </xf>
    <xf numFmtId="4" fontId="25" fillId="0" borderId="7" xfId="1" applyNumberFormat="1" applyFont="1" applyFill="1" applyBorder="1" applyAlignment="1">
      <alignment horizontal="center" vertical="center" wrapText="1"/>
    </xf>
    <xf numFmtId="164" fontId="25" fillId="5" borderId="8" xfId="1" applyNumberFormat="1" applyFont="1" applyFill="1" applyBorder="1" applyAlignment="1">
      <alignment horizontal="center" vertical="center" wrapText="1"/>
    </xf>
    <xf numFmtId="4" fontId="54" fillId="0" borderId="22" xfId="0" applyNumberFormat="1" applyFont="1" applyBorder="1" applyAlignment="1" applyProtection="1">
      <alignment horizontal="center" vertical="center" wrapText="1"/>
    </xf>
    <xf numFmtId="164" fontId="18" fillId="2" borderId="2" xfId="0" applyNumberFormat="1" applyFont="1" applyFill="1" applyBorder="1" applyAlignment="1">
      <alignment horizontal="left" vertical="center" wrapText="1"/>
    </xf>
    <xf numFmtId="164" fontId="18" fillId="2" borderId="3" xfId="0" applyNumberFormat="1" applyFont="1" applyFill="1" applyBorder="1" applyAlignment="1">
      <alignment horizontal="left" vertical="center" wrapText="1"/>
    </xf>
    <xf numFmtId="164" fontId="11" fillId="4" borderId="2" xfId="0" applyNumberFormat="1" applyFont="1" applyFill="1" applyBorder="1" applyAlignment="1">
      <alignment horizontal="left" vertical="center" wrapText="1"/>
    </xf>
    <xf numFmtId="164" fontId="18" fillId="4" borderId="3" xfId="0" applyNumberFormat="1" applyFont="1" applyFill="1" applyBorder="1" applyAlignment="1">
      <alignment horizontal="left" vertical="center" wrapText="1"/>
    </xf>
    <xf numFmtId="164" fontId="11" fillId="6" borderId="2" xfId="0" applyNumberFormat="1" applyFont="1" applyFill="1" applyBorder="1" applyAlignment="1">
      <alignment horizontal="left" vertical="center" wrapText="1"/>
    </xf>
    <xf numFmtId="164" fontId="11" fillId="6" borderId="3" xfId="0" applyNumberFormat="1" applyFont="1" applyFill="1" applyBorder="1" applyAlignment="1">
      <alignment horizontal="left" vertical="center" wrapText="1"/>
    </xf>
    <xf numFmtId="164" fontId="11" fillId="6" borderId="2" xfId="1" applyNumberFormat="1" applyFont="1" applyFill="1" applyBorder="1" applyAlignment="1">
      <alignment horizontal="left" vertical="center"/>
    </xf>
    <xf numFmtId="164" fontId="11" fillId="6" borderId="3" xfId="1" applyNumberFormat="1" applyFont="1" applyFill="1" applyBorder="1" applyAlignment="1">
      <alignment horizontal="left" vertical="center"/>
    </xf>
    <xf numFmtId="164" fontId="18" fillId="0" borderId="2" xfId="0" applyNumberFormat="1" applyFont="1" applyFill="1" applyBorder="1" applyAlignment="1">
      <alignment horizontal="left" vertical="center" wrapText="1"/>
    </xf>
    <xf numFmtId="164" fontId="18" fillId="0" borderId="3" xfId="0" applyNumberFormat="1" applyFont="1" applyFill="1" applyBorder="1" applyAlignment="1">
      <alignment horizontal="left" vertical="center" wrapText="1"/>
    </xf>
    <xf numFmtId="164" fontId="20" fillId="5" borderId="2" xfId="0" applyNumberFormat="1" applyFont="1" applyFill="1" applyBorder="1" applyAlignment="1">
      <alignment horizontal="left" vertical="center" wrapText="1"/>
    </xf>
    <xf numFmtId="164" fontId="20" fillId="5" borderId="3" xfId="0" applyNumberFormat="1" applyFont="1" applyFill="1" applyBorder="1" applyAlignment="1">
      <alignment horizontal="left" vertical="center" wrapText="1"/>
    </xf>
    <xf numFmtId="164" fontId="20" fillId="5" borderId="4" xfId="0" applyNumberFormat="1" applyFont="1" applyFill="1" applyBorder="1" applyAlignment="1">
      <alignment horizontal="left" vertical="center" wrapText="1"/>
    </xf>
    <xf numFmtId="164" fontId="6" fillId="5" borderId="2" xfId="1" applyNumberFormat="1" applyFont="1" applyFill="1" applyBorder="1" applyAlignment="1">
      <alignment horizontal="left" vertical="center" wrapText="1"/>
    </xf>
    <xf numFmtId="164" fontId="6" fillId="5" borderId="3" xfId="1" applyNumberFormat="1" applyFont="1" applyFill="1" applyBorder="1" applyAlignment="1">
      <alignment horizontal="left" vertical="center" wrapText="1"/>
    </xf>
    <xf numFmtId="164" fontId="6" fillId="5" borderId="4" xfId="1" applyNumberFormat="1" applyFont="1" applyFill="1" applyBorder="1" applyAlignment="1">
      <alignment horizontal="left" vertical="center" wrapText="1"/>
    </xf>
    <xf numFmtId="164" fontId="18" fillId="2" borderId="4" xfId="0" applyNumberFormat="1" applyFont="1" applyFill="1" applyBorder="1" applyAlignment="1">
      <alignment horizontal="left" vertical="center" wrapText="1"/>
    </xf>
    <xf numFmtId="164" fontId="6" fillId="0" borderId="2" xfId="0" applyNumberFormat="1" applyFont="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4" xfId="0" applyNumberFormat="1" applyFont="1" applyBorder="1" applyAlignment="1">
      <alignment horizontal="left" vertical="center" wrapText="1"/>
    </xf>
    <xf numFmtId="164" fontId="11" fillId="4" borderId="7" xfId="1" applyNumberFormat="1" applyFont="1" applyFill="1" applyBorder="1" applyAlignment="1">
      <alignment horizontal="left" vertical="center" wrapText="1"/>
    </xf>
    <xf numFmtId="164" fontId="11" fillId="4" borderId="8" xfId="1" applyNumberFormat="1" applyFont="1" applyFill="1" applyBorder="1" applyAlignment="1">
      <alignment horizontal="left" vertical="center" wrapText="1"/>
    </xf>
    <xf numFmtId="164" fontId="11" fillId="4" borderId="12" xfId="1" applyNumberFormat="1" applyFont="1" applyFill="1" applyBorder="1" applyAlignment="1">
      <alignment horizontal="left" vertical="center" wrapText="1"/>
    </xf>
    <xf numFmtId="164" fontId="18" fillId="5" borderId="2" xfId="1" applyNumberFormat="1" applyFont="1" applyFill="1" applyBorder="1" applyAlignment="1">
      <alignment horizontal="left" vertical="center"/>
    </xf>
    <xf numFmtId="164" fontId="18" fillId="5" borderId="3" xfId="1" applyNumberFormat="1" applyFont="1" applyFill="1" applyBorder="1" applyAlignment="1">
      <alignment horizontal="left" vertical="center"/>
    </xf>
    <xf numFmtId="164" fontId="20" fillId="5" borderId="2" xfId="1" applyNumberFormat="1" applyFont="1" applyFill="1" applyBorder="1" applyAlignment="1">
      <alignment horizontal="left" vertical="center" wrapText="1"/>
    </xf>
    <xf numFmtId="164" fontId="5" fillId="5" borderId="3" xfId="1" applyNumberFormat="1" applyFont="1" applyFill="1" applyBorder="1" applyAlignment="1">
      <alignment horizontal="left" vertical="center" wrapText="1"/>
    </xf>
    <xf numFmtId="164" fontId="5" fillId="5" borderId="4" xfId="1" applyNumberFormat="1" applyFont="1" applyFill="1" applyBorder="1" applyAlignment="1">
      <alignment horizontal="left" vertical="center" wrapText="1"/>
    </xf>
    <xf numFmtId="164" fontId="7" fillId="5" borderId="10" xfId="1" applyNumberFormat="1" applyFont="1" applyFill="1" applyBorder="1" applyAlignment="1">
      <alignment horizontal="left" vertical="center" wrapText="1"/>
    </xf>
    <xf numFmtId="164" fontId="5" fillId="5" borderId="5" xfId="1" applyNumberFormat="1" applyFont="1" applyFill="1" applyBorder="1" applyAlignment="1">
      <alignment horizontal="left" vertical="center" wrapText="1"/>
    </xf>
    <xf numFmtId="164" fontId="5" fillId="5" borderId="11" xfId="1" applyNumberFormat="1" applyFont="1" applyFill="1" applyBorder="1" applyAlignment="1">
      <alignment horizontal="left" vertical="center" wrapText="1"/>
    </xf>
    <xf numFmtId="164" fontId="14" fillId="8" borderId="2" xfId="0" applyNumberFormat="1" applyFont="1" applyFill="1" applyBorder="1" applyAlignment="1">
      <alignment horizontal="left" vertical="center" wrapText="1"/>
    </xf>
    <xf numFmtId="164" fontId="14" fillId="8" borderId="3" xfId="0" applyNumberFormat="1" applyFont="1" applyFill="1" applyBorder="1" applyAlignment="1">
      <alignment horizontal="left" vertical="center" wrapText="1"/>
    </xf>
    <xf numFmtId="164" fontId="14" fillId="8" borderId="4" xfId="0" applyNumberFormat="1" applyFont="1" applyFill="1" applyBorder="1" applyAlignment="1">
      <alignment horizontal="left" vertical="center" wrapText="1"/>
    </xf>
    <xf numFmtId="164" fontId="18" fillId="0" borderId="4" xfId="0" applyNumberFormat="1" applyFont="1" applyFill="1" applyBorder="1" applyAlignment="1">
      <alignment horizontal="left" vertical="center" wrapText="1"/>
    </xf>
    <xf numFmtId="164" fontId="6" fillId="0" borderId="2" xfId="1" applyNumberFormat="1" applyFont="1" applyFill="1" applyBorder="1" applyAlignment="1">
      <alignment horizontal="left" vertical="center"/>
    </xf>
    <xf numFmtId="164" fontId="6" fillId="0" borderId="3" xfId="1" applyNumberFormat="1" applyFont="1" applyFill="1" applyBorder="1" applyAlignment="1">
      <alignment horizontal="left" vertical="center"/>
    </xf>
    <xf numFmtId="164" fontId="6" fillId="0" borderId="4" xfId="1" applyNumberFormat="1" applyFont="1" applyFill="1" applyBorder="1" applyAlignment="1">
      <alignment horizontal="left" vertical="center"/>
    </xf>
    <xf numFmtId="164" fontId="11" fillId="6" borderId="2" xfId="1" applyNumberFormat="1" applyFont="1" applyFill="1" applyBorder="1" applyAlignment="1">
      <alignment horizontal="left" vertical="center" wrapText="1"/>
    </xf>
    <xf numFmtId="164" fontId="11" fillId="6" borderId="3" xfId="1" applyNumberFormat="1" applyFont="1" applyFill="1" applyBorder="1" applyAlignment="1">
      <alignment horizontal="left" vertical="center" wrapText="1"/>
    </xf>
    <xf numFmtId="164" fontId="11" fillId="6" borderId="4" xfId="1" applyNumberFormat="1" applyFont="1" applyFill="1" applyBorder="1" applyAlignment="1">
      <alignment horizontal="left" vertical="center" wrapText="1"/>
    </xf>
    <xf numFmtId="164" fontId="18" fillId="0" borderId="2" xfId="1" applyNumberFormat="1" applyFont="1" applyFill="1" applyBorder="1" applyAlignment="1">
      <alignment horizontal="left" vertical="center" wrapText="1"/>
    </xf>
    <xf numFmtId="164" fontId="18" fillId="0" borderId="3" xfId="1" applyNumberFormat="1" applyFont="1" applyFill="1" applyBorder="1" applyAlignment="1">
      <alignment horizontal="left" vertical="center" wrapText="1"/>
    </xf>
    <xf numFmtId="164" fontId="18" fillId="0" borderId="4" xfId="1" applyNumberFormat="1" applyFont="1" applyFill="1" applyBorder="1" applyAlignment="1">
      <alignment horizontal="left" vertical="center" wrapText="1"/>
    </xf>
    <xf numFmtId="2" fontId="18" fillId="5" borderId="2" xfId="1" applyNumberFormat="1" applyFont="1" applyFill="1" applyBorder="1" applyAlignment="1">
      <alignment horizontal="left" vertical="center" wrapText="1"/>
    </xf>
    <xf numFmtId="2" fontId="18" fillId="5" borderId="3" xfId="1" applyNumberFormat="1" applyFont="1" applyFill="1" applyBorder="1" applyAlignment="1">
      <alignment horizontal="left" vertical="center" wrapText="1"/>
    </xf>
    <xf numFmtId="2" fontId="18" fillId="5" borderId="4" xfId="1" applyNumberFormat="1" applyFont="1" applyFill="1" applyBorder="1" applyAlignment="1">
      <alignment horizontal="left" vertical="center" wrapText="1"/>
    </xf>
    <xf numFmtId="164" fontId="11" fillId="4" borderId="2" xfId="1" applyNumberFormat="1" applyFont="1" applyFill="1" applyBorder="1" applyAlignment="1">
      <alignment horizontal="left" vertical="center" wrapText="1"/>
    </xf>
    <xf numFmtId="164" fontId="11" fillId="4" borderId="3" xfId="1" applyNumberFormat="1" applyFont="1" applyFill="1" applyBorder="1" applyAlignment="1">
      <alignment horizontal="left" vertical="center" wrapText="1"/>
    </xf>
    <xf numFmtId="164" fontId="11" fillId="4" borderId="4" xfId="1" applyNumberFormat="1" applyFont="1" applyFill="1" applyBorder="1" applyAlignment="1">
      <alignment horizontal="left" vertical="center" wrapText="1"/>
    </xf>
    <xf numFmtId="164" fontId="6" fillId="0" borderId="2" xfId="0" applyNumberFormat="1" applyFont="1" applyFill="1" applyBorder="1" applyAlignment="1">
      <alignment horizontal="left" vertical="center" wrapText="1"/>
    </xf>
    <xf numFmtId="164" fontId="6" fillId="0" borderId="3" xfId="0" applyNumberFormat="1" applyFont="1" applyFill="1" applyBorder="1" applyAlignment="1">
      <alignment horizontal="left" vertical="center" wrapText="1"/>
    </xf>
    <xf numFmtId="164" fontId="6" fillId="0" borderId="4" xfId="0" applyNumberFormat="1" applyFont="1" applyFill="1" applyBorder="1" applyAlignment="1">
      <alignment horizontal="left" vertical="center" wrapText="1"/>
    </xf>
    <xf numFmtId="164" fontId="6" fillId="0" borderId="2" xfId="0" applyNumberFormat="1" applyFont="1" applyBorder="1" applyAlignment="1">
      <alignment horizontal="left" vertical="top" wrapText="1"/>
    </xf>
    <xf numFmtId="164" fontId="6" fillId="0" borderId="3" xfId="0" applyNumberFormat="1" applyFont="1" applyBorder="1" applyAlignment="1">
      <alignment horizontal="left" vertical="top" wrapText="1"/>
    </xf>
    <xf numFmtId="164" fontId="6" fillId="0" borderId="4" xfId="0" applyNumberFormat="1" applyFont="1" applyBorder="1" applyAlignment="1">
      <alignment horizontal="left" vertical="top" wrapText="1"/>
    </xf>
    <xf numFmtId="164" fontId="14" fillId="0" borderId="2" xfId="0" applyNumberFormat="1" applyFont="1" applyFill="1" applyBorder="1" applyAlignment="1">
      <alignment horizontal="left" vertical="center" wrapText="1"/>
    </xf>
    <xf numFmtId="164" fontId="14" fillId="0" borderId="3" xfId="0" applyNumberFormat="1" applyFont="1" applyFill="1" applyBorder="1" applyAlignment="1">
      <alignment horizontal="left" vertical="center" wrapText="1"/>
    </xf>
    <xf numFmtId="164" fontId="4" fillId="0" borderId="0" xfId="0" applyNumberFormat="1" applyFont="1" applyAlignment="1">
      <alignment horizontal="center"/>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10" xfId="1" applyNumberFormat="1" applyFont="1" applyFill="1" applyBorder="1" applyAlignment="1">
      <alignment horizontal="left" vertical="center" wrapText="1"/>
    </xf>
    <xf numFmtId="164" fontId="6" fillId="0" borderId="5" xfId="1" applyNumberFormat="1" applyFont="1" applyFill="1" applyBorder="1" applyAlignment="1">
      <alignment horizontal="left" vertical="center" wrapText="1"/>
    </xf>
    <xf numFmtId="164" fontId="6" fillId="0" borderId="11" xfId="1" applyNumberFormat="1" applyFont="1" applyFill="1" applyBorder="1" applyAlignment="1">
      <alignment horizontal="left" vertical="center" wrapText="1"/>
    </xf>
    <xf numFmtId="164" fontId="11" fillId="6" borderId="2" xfId="0" applyNumberFormat="1" applyFont="1" applyFill="1" applyBorder="1" applyAlignment="1">
      <alignment horizontal="left" vertical="top" wrapText="1"/>
    </xf>
    <xf numFmtId="164" fontId="6" fillId="6" borderId="3" xfId="0" applyNumberFormat="1" applyFont="1" applyFill="1" applyBorder="1" applyAlignment="1">
      <alignment horizontal="left" vertical="top" wrapText="1"/>
    </xf>
    <xf numFmtId="164" fontId="6" fillId="6" borderId="4" xfId="0" applyNumberFormat="1" applyFont="1" applyFill="1" applyBorder="1" applyAlignment="1">
      <alignment horizontal="left" vertical="top" wrapText="1"/>
    </xf>
    <xf numFmtId="164" fontId="11" fillId="6" borderId="4" xfId="1" applyNumberFormat="1" applyFont="1" applyFill="1" applyBorder="1" applyAlignment="1">
      <alignment horizontal="left" vertical="center"/>
    </xf>
    <xf numFmtId="164" fontId="20" fillId="0" borderId="2" xfId="1" applyNumberFormat="1" applyFont="1" applyFill="1" applyBorder="1" applyAlignment="1">
      <alignment horizontal="left" vertical="center"/>
    </xf>
    <xf numFmtId="164" fontId="20" fillId="0" borderId="3" xfId="1" applyNumberFormat="1" applyFont="1" applyFill="1" applyBorder="1" applyAlignment="1">
      <alignment horizontal="left" vertical="center"/>
    </xf>
    <xf numFmtId="164" fontId="20" fillId="0" borderId="4" xfId="1" applyNumberFormat="1" applyFont="1" applyFill="1" applyBorder="1" applyAlignment="1">
      <alignment horizontal="left" vertical="center"/>
    </xf>
    <xf numFmtId="164" fontId="6" fillId="0" borderId="5"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11" fillId="6" borderId="7" xfId="1" applyNumberFormat="1" applyFont="1" applyFill="1" applyBorder="1" applyAlignment="1">
      <alignment horizontal="left" vertical="center" wrapText="1"/>
    </xf>
    <xf numFmtId="164" fontId="11" fillId="6" borderId="8" xfId="1" applyNumberFormat="1" applyFont="1" applyFill="1" applyBorder="1" applyAlignment="1">
      <alignment horizontal="left" vertical="center" wrapText="1"/>
    </xf>
    <xf numFmtId="164" fontId="11" fillId="6" borderId="12" xfId="1" applyNumberFormat="1" applyFont="1" applyFill="1" applyBorder="1" applyAlignment="1">
      <alignment horizontal="left" vertical="center" wrapText="1"/>
    </xf>
    <xf numFmtId="164" fontId="6" fillId="0" borderId="2" xfId="1" applyNumberFormat="1" applyFont="1" applyFill="1" applyBorder="1" applyAlignment="1">
      <alignment horizontal="left" vertical="center" wrapText="1"/>
    </xf>
    <xf numFmtId="164" fontId="6" fillId="0" borderId="3" xfId="1" applyNumberFormat="1" applyFont="1" applyFill="1" applyBorder="1" applyAlignment="1">
      <alignment horizontal="left" vertical="center" wrapText="1"/>
    </xf>
    <xf numFmtId="164" fontId="6" fillId="0" borderId="4" xfId="1" applyNumberFormat="1" applyFont="1" applyFill="1" applyBorder="1" applyAlignment="1">
      <alignment horizontal="left" vertical="center" wrapText="1"/>
    </xf>
    <xf numFmtId="164" fontId="11" fillId="2" borderId="2" xfId="1" applyNumberFormat="1" applyFont="1" applyFill="1" applyBorder="1" applyAlignment="1">
      <alignment horizontal="left" vertical="center" wrapText="1"/>
    </xf>
    <xf numFmtId="164" fontId="11" fillId="2" borderId="3" xfId="1" applyNumberFormat="1" applyFont="1" applyFill="1" applyBorder="1" applyAlignment="1">
      <alignment horizontal="left" vertical="center" wrapText="1"/>
    </xf>
    <xf numFmtId="164" fontId="11" fillId="2" borderId="4" xfId="1" applyNumberFormat="1" applyFont="1" applyFill="1" applyBorder="1" applyAlignment="1">
      <alignment horizontal="left" vertical="center" wrapText="1"/>
    </xf>
    <xf numFmtId="164" fontId="18" fillId="0" borderId="2" xfId="1" applyNumberFormat="1" applyFont="1" applyFill="1" applyBorder="1" applyAlignment="1">
      <alignment horizontal="left" vertical="center"/>
    </xf>
    <xf numFmtId="164" fontId="18" fillId="0" borderId="3" xfId="1" applyNumberFormat="1" applyFont="1" applyFill="1" applyBorder="1" applyAlignment="1">
      <alignment horizontal="left" vertical="center"/>
    </xf>
    <xf numFmtId="164" fontId="18" fillId="0" borderId="4" xfId="1" applyNumberFormat="1" applyFont="1" applyFill="1" applyBorder="1" applyAlignment="1">
      <alignment horizontal="left" vertical="center"/>
    </xf>
    <xf numFmtId="2" fontId="14" fillId="9" borderId="7" xfId="1" applyNumberFormat="1" applyFont="1" applyFill="1" applyBorder="1" applyAlignment="1">
      <alignment horizontal="left" vertical="center" wrapText="1"/>
    </xf>
    <xf numFmtId="2" fontId="14" fillId="9" borderId="8" xfId="1" applyNumberFormat="1" applyFont="1" applyFill="1" applyBorder="1" applyAlignment="1">
      <alignment horizontal="left" vertical="center" wrapText="1"/>
    </xf>
    <xf numFmtId="2" fontId="14" fillId="9" borderId="12" xfId="1" applyNumberFormat="1" applyFont="1" applyFill="1" applyBorder="1" applyAlignment="1">
      <alignment horizontal="left" vertical="center" wrapText="1"/>
    </xf>
    <xf numFmtId="164" fontId="11" fillId="2" borderId="8" xfId="1" applyNumberFormat="1" applyFont="1" applyFill="1" applyBorder="1" applyAlignment="1">
      <alignment horizontal="left" vertical="center" wrapText="1"/>
    </xf>
    <xf numFmtId="164" fontId="11" fillId="2" borderId="12" xfId="1" applyNumberFormat="1" applyFont="1" applyFill="1" applyBorder="1" applyAlignment="1">
      <alignment horizontal="left" vertical="center" wrapText="1"/>
    </xf>
    <xf numFmtId="164" fontId="13" fillId="5" borderId="3" xfId="1" applyNumberFormat="1" applyFont="1" applyFill="1" applyBorder="1" applyAlignment="1">
      <alignment horizontal="left" vertical="center" wrapText="1"/>
    </xf>
    <xf numFmtId="164" fontId="13" fillId="5" borderId="4" xfId="1" applyNumberFormat="1" applyFont="1" applyFill="1" applyBorder="1" applyAlignment="1">
      <alignment horizontal="left" vertical="center" wrapText="1"/>
    </xf>
    <xf numFmtId="164" fontId="11" fillId="4" borderId="3" xfId="0" applyNumberFormat="1" applyFont="1" applyFill="1" applyBorder="1" applyAlignment="1">
      <alignment horizontal="left" vertical="center" wrapText="1"/>
    </xf>
    <xf numFmtId="164" fontId="11" fillId="4" borderId="4" xfId="0" applyNumberFormat="1" applyFont="1" applyFill="1" applyBorder="1" applyAlignment="1">
      <alignment horizontal="left" vertical="center" wrapText="1"/>
    </xf>
    <xf numFmtId="164" fontId="11" fillId="0" borderId="3" xfId="1" applyNumberFormat="1" applyFont="1" applyFill="1" applyBorder="1" applyAlignment="1">
      <alignment horizontal="left" vertical="center" wrapText="1"/>
    </xf>
    <xf numFmtId="164" fontId="11" fillId="0" borderId="4" xfId="1" applyNumberFormat="1" applyFont="1" applyFill="1" applyBorder="1" applyAlignment="1">
      <alignment horizontal="left" vertical="center" wrapText="1"/>
    </xf>
    <xf numFmtId="164" fontId="6" fillId="0" borderId="2"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164" fontId="6" fillId="0" borderId="4" xfId="0" applyNumberFormat="1" applyFont="1" applyFill="1" applyBorder="1" applyAlignment="1">
      <alignment vertical="center" wrapText="1"/>
    </xf>
    <xf numFmtId="164" fontId="17" fillId="0" borderId="3" xfId="1" applyNumberFormat="1" applyFont="1" applyFill="1" applyBorder="1" applyAlignment="1">
      <alignment horizontal="left" vertical="center"/>
    </xf>
    <xf numFmtId="164" fontId="17" fillId="0" borderId="4" xfId="1" applyNumberFormat="1" applyFont="1" applyFill="1" applyBorder="1" applyAlignment="1">
      <alignment horizontal="left" vertical="center"/>
    </xf>
    <xf numFmtId="164" fontId="47" fillId="11" borderId="2" xfId="0" applyNumberFormat="1" applyFont="1" applyFill="1" applyBorder="1" applyAlignment="1">
      <alignment horizontal="left" vertical="center" wrapText="1"/>
    </xf>
    <xf numFmtId="164" fontId="47" fillId="11" borderId="3" xfId="0" applyNumberFormat="1" applyFont="1" applyFill="1" applyBorder="1" applyAlignment="1">
      <alignment horizontal="left" vertical="center" wrapText="1"/>
    </xf>
    <xf numFmtId="164" fontId="18" fillId="5" borderId="2" xfId="1" applyNumberFormat="1" applyFont="1" applyFill="1" applyBorder="1" applyAlignment="1">
      <alignment horizontal="center" vertical="top" wrapText="1"/>
    </xf>
    <xf numFmtId="164" fontId="18" fillId="5" borderId="3" xfId="1" applyNumberFormat="1" applyFont="1" applyFill="1" applyBorder="1" applyAlignment="1">
      <alignment horizontal="center" vertical="top" wrapText="1"/>
    </xf>
    <xf numFmtId="164" fontId="18" fillId="5" borderId="4" xfId="1" applyNumberFormat="1" applyFont="1" applyFill="1" applyBorder="1" applyAlignment="1">
      <alignment horizontal="center" vertical="top" wrapText="1"/>
    </xf>
    <xf numFmtId="164" fontId="47" fillId="11" borderId="7" xfId="0" applyNumberFormat="1" applyFont="1" applyFill="1" applyBorder="1" applyAlignment="1">
      <alignment horizontal="left" vertical="center" wrapText="1"/>
    </xf>
    <xf numFmtId="164" fontId="47" fillId="11" borderId="8" xfId="0" applyNumberFormat="1" applyFont="1" applyFill="1" applyBorder="1" applyAlignment="1">
      <alignment horizontal="left" vertical="center" wrapText="1"/>
    </xf>
    <xf numFmtId="164" fontId="47" fillId="11" borderId="12" xfId="0" applyNumberFormat="1" applyFont="1" applyFill="1" applyBorder="1" applyAlignment="1">
      <alignment horizontal="left" vertical="center" wrapText="1"/>
    </xf>
    <xf numFmtId="0" fontId="57" fillId="0" borderId="3" xfId="0" applyFont="1" applyBorder="1" applyAlignment="1">
      <alignment horizontal="left" vertical="center" wrapText="1"/>
    </xf>
    <xf numFmtId="0" fontId="57" fillId="0" borderId="4" xfId="0" applyFont="1" applyBorder="1" applyAlignment="1">
      <alignment horizontal="left" vertical="center" wrapText="1"/>
    </xf>
    <xf numFmtId="164" fontId="11" fillId="13" borderId="2" xfId="1" applyNumberFormat="1" applyFont="1" applyFill="1" applyBorder="1" applyAlignment="1">
      <alignment horizontal="left" vertical="center" wrapText="1"/>
    </xf>
    <xf numFmtId="164" fontId="11" fillId="13" borderId="3" xfId="1"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64" fontId="11" fillId="6" borderId="4" xfId="0" applyNumberFormat="1" applyFont="1" applyFill="1" applyBorder="1" applyAlignment="1">
      <alignment horizontal="left" vertical="center" wrapText="1"/>
    </xf>
    <xf numFmtId="164" fontId="14" fillId="2" borderId="3" xfId="0" applyNumberFormat="1" applyFont="1" applyFill="1" applyBorder="1" applyAlignment="1">
      <alignment horizontal="left" vertical="center" wrapText="1"/>
    </xf>
    <xf numFmtId="164" fontId="14" fillId="2" borderId="4" xfId="0" applyNumberFormat="1" applyFont="1" applyFill="1" applyBorder="1" applyAlignment="1">
      <alignment horizontal="left" vertical="center" wrapText="1"/>
    </xf>
    <xf numFmtId="164" fontId="37" fillId="6" borderId="2" xfId="0" applyNumberFormat="1" applyFont="1" applyFill="1" applyBorder="1" applyAlignment="1"/>
    <xf numFmtId="164" fontId="37" fillId="6" borderId="3" xfId="0" applyNumberFormat="1" applyFont="1" applyFill="1" applyBorder="1" applyAlignment="1"/>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164" fontId="18" fillId="0" borderId="10" xfId="0" applyNumberFormat="1" applyFont="1" applyFill="1" applyBorder="1" applyAlignment="1">
      <alignment horizontal="left" vertical="center" wrapText="1"/>
    </xf>
    <xf numFmtId="164" fontId="18" fillId="0" borderId="5" xfId="0" applyNumberFormat="1" applyFont="1" applyFill="1" applyBorder="1" applyAlignment="1">
      <alignment horizontal="left" vertical="center" wrapText="1"/>
    </xf>
    <xf numFmtId="164" fontId="18" fillId="6" borderId="2" xfId="0" applyNumberFormat="1" applyFont="1" applyFill="1" applyBorder="1" applyAlignment="1">
      <alignment horizontal="left" vertical="center" wrapText="1"/>
    </xf>
    <xf numFmtId="164" fontId="6" fillId="5" borderId="2" xfId="0" applyNumberFormat="1" applyFont="1" applyFill="1" applyBorder="1" applyAlignment="1">
      <alignment horizontal="left" vertical="center" wrapText="1"/>
    </xf>
    <xf numFmtId="164" fontId="6" fillId="5" borderId="3" xfId="0" applyNumberFormat="1" applyFont="1" applyFill="1" applyBorder="1" applyAlignment="1">
      <alignment horizontal="left" vertical="center" wrapText="1"/>
    </xf>
    <xf numFmtId="164" fontId="6" fillId="5" borderId="4" xfId="0" applyNumberFormat="1" applyFont="1" applyFill="1" applyBorder="1" applyAlignment="1">
      <alignment horizontal="left" vertical="center" wrapText="1"/>
    </xf>
    <xf numFmtId="164" fontId="17" fillId="2" borderId="3" xfId="0" applyNumberFormat="1" applyFont="1" applyFill="1" applyBorder="1" applyAlignment="1">
      <alignment horizontal="left" vertical="center" wrapText="1"/>
    </xf>
    <xf numFmtId="164" fontId="17" fillId="2" borderId="4" xfId="0" applyNumberFormat="1" applyFont="1" applyFill="1" applyBorder="1" applyAlignment="1">
      <alignment horizontal="left" vertical="center" wrapText="1"/>
    </xf>
    <xf numFmtId="164" fontId="6" fillId="5" borderId="10" xfId="1" applyNumberFormat="1" applyFont="1" applyFill="1" applyBorder="1" applyAlignment="1">
      <alignment horizontal="left" vertical="center" wrapText="1"/>
    </xf>
    <xf numFmtId="164" fontId="6" fillId="5" borderId="5" xfId="1" applyNumberFormat="1" applyFont="1" applyFill="1" applyBorder="1" applyAlignment="1">
      <alignment horizontal="left" vertical="center" wrapText="1"/>
    </xf>
    <xf numFmtId="164" fontId="6" fillId="5" borderId="11" xfId="1" applyNumberFormat="1" applyFont="1" applyFill="1" applyBorder="1" applyAlignment="1">
      <alignment horizontal="left" vertical="center" wrapText="1"/>
    </xf>
  </cellXfs>
  <cellStyles count="5">
    <cellStyle name="Обычный" xfId="0" builtinId="0"/>
    <cellStyle name="Обычный 2" xfId="4"/>
    <cellStyle name="Обычный 3" xfId="3"/>
    <cellStyle name="Процентный" xfId="2" builtinId="5"/>
    <cellStyle name="Финансовый" xfId="1" builtinId="3"/>
  </cellStyles>
  <dxfs count="0"/>
  <tableStyles count="0" defaultTableStyle="TableStyleMedium9" defaultPivotStyle="PivotStyleLight16"/>
  <colors>
    <mruColors>
      <color rgb="FFBD92DE"/>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0C~1.ADM/AppData/Local/Temp/Rar$DIa0.825/&#1056;&#1072;&#1089;&#1095;&#1077;&#1090;%20&#1086;&#1094;&#1077;&#1085;&#1082;&#1080;%20&#1101;&#1092;-&#1090;&#1080;%20&#1079;&#1072;%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оценки эффективности"/>
      <sheetName val="Отчет"/>
      <sheetName val="Внесение изменений"/>
      <sheetName val="Лист2"/>
      <sheetName val="Лист5"/>
      <sheetName val="рейтинг "/>
      <sheetName val="Лист1"/>
      <sheetName val="Лист4"/>
      <sheetName val="Лист3"/>
      <sheetName val="Лист6"/>
      <sheetName val="План 2017-2020"/>
    </sheetNames>
    <sheetDataSet>
      <sheetData sheetId="0" refreshError="1"/>
      <sheetData sheetId="1">
        <row r="334">
          <cell r="I334">
            <v>1</v>
          </cell>
        </row>
      </sheetData>
      <sheetData sheetId="2">
        <row r="4">
          <cell r="H4">
            <v>0.75</v>
          </cell>
        </row>
        <row r="5">
          <cell r="H5">
            <v>1</v>
          </cell>
        </row>
        <row r="7">
          <cell r="H7">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O519"/>
  <sheetViews>
    <sheetView tabSelected="1" topLeftCell="A467" zoomScale="78" zoomScaleNormal="78" workbookViewId="0">
      <selection activeCell="M477" sqref="M477"/>
    </sheetView>
  </sheetViews>
  <sheetFormatPr defaultRowHeight="15"/>
  <cols>
    <col min="1" max="1" width="10.85546875" style="50" customWidth="1"/>
    <col min="2" max="2" width="11.42578125" style="2" customWidth="1"/>
    <col min="3" max="3" width="41.42578125" style="67" customWidth="1"/>
    <col min="4" max="4" width="10.7109375" style="2" customWidth="1"/>
    <col min="5" max="5" width="23.5703125" style="240" customWidth="1"/>
    <col min="6" max="6" width="25.42578125" style="240" customWidth="1"/>
    <col min="7" max="7" width="23.42578125" style="98" customWidth="1"/>
    <col min="8" max="8" width="20.140625" style="342" customWidth="1"/>
    <col min="9" max="9" width="40.85546875" style="3" customWidth="1"/>
    <col min="10" max="10" width="9.28515625" style="4" customWidth="1"/>
    <col min="11" max="11" width="12.140625" style="205" customWidth="1"/>
    <col min="12" max="12" width="11.7109375" style="205" customWidth="1"/>
    <col min="13" max="13" width="21.140625" style="3" customWidth="1"/>
    <col min="14" max="14" width="12.28515625" style="352" customWidth="1"/>
    <col min="15" max="15" width="31.85546875" style="232" customWidth="1"/>
    <col min="16" max="27" width="9.140625" style="298"/>
    <col min="28" max="144" width="9.140625" style="104"/>
    <col min="145" max="255" width="9.140625" style="3"/>
    <col min="256" max="256" width="10.85546875" style="3" bestFit="1" customWidth="1"/>
    <col min="257" max="257" width="5.85546875" style="3" customWidth="1"/>
    <col min="258" max="258" width="43.28515625" style="3" customWidth="1"/>
    <col min="259" max="259" width="8" style="3" customWidth="1"/>
    <col min="260" max="260" width="13.85546875" style="3" customWidth="1"/>
    <col min="261" max="261" width="15.5703125" style="3" customWidth="1"/>
    <col min="262" max="262" width="8.5703125" style="3" customWidth="1"/>
    <col min="263" max="263" width="11" style="3" customWidth="1"/>
    <col min="264" max="264" width="12.5703125" style="3" customWidth="1"/>
    <col min="265" max="265" width="33.85546875" style="3" customWidth="1"/>
    <col min="266" max="266" width="9.28515625" style="3" customWidth="1"/>
    <col min="267" max="267" width="7.42578125" style="3" customWidth="1"/>
    <col min="268" max="268" width="9.28515625" style="3" customWidth="1"/>
    <col min="269" max="269" width="12.42578125" style="3" customWidth="1"/>
    <col min="270" max="270" width="8.85546875" style="3" customWidth="1"/>
    <col min="271" max="511" width="9.140625" style="3"/>
    <col min="512" max="512" width="10.85546875" style="3" bestFit="1" customWidth="1"/>
    <col min="513" max="513" width="5.85546875" style="3" customWidth="1"/>
    <col min="514" max="514" width="43.28515625" style="3" customWidth="1"/>
    <col min="515" max="515" width="8" style="3" customWidth="1"/>
    <col min="516" max="516" width="13.85546875" style="3" customWidth="1"/>
    <col min="517" max="517" width="15.5703125" style="3" customWidth="1"/>
    <col min="518" max="518" width="8.5703125" style="3" customWidth="1"/>
    <col min="519" max="519" width="11" style="3" customWidth="1"/>
    <col min="520" max="520" width="12.5703125" style="3" customWidth="1"/>
    <col min="521" max="521" width="33.85546875" style="3" customWidth="1"/>
    <col min="522" max="522" width="9.28515625" style="3" customWidth="1"/>
    <col min="523" max="523" width="7.42578125" style="3" customWidth="1"/>
    <col min="524" max="524" width="9.28515625" style="3" customWidth="1"/>
    <col min="525" max="525" width="12.42578125" style="3" customWidth="1"/>
    <col min="526" max="526" width="8.85546875" style="3" customWidth="1"/>
    <col min="527" max="767" width="9.140625" style="3"/>
    <col min="768" max="768" width="10.85546875" style="3" bestFit="1" customWidth="1"/>
    <col min="769" max="769" width="5.85546875" style="3" customWidth="1"/>
    <col min="770" max="770" width="43.28515625" style="3" customWidth="1"/>
    <col min="771" max="771" width="8" style="3" customWidth="1"/>
    <col min="772" max="772" width="13.85546875" style="3" customWidth="1"/>
    <col min="773" max="773" width="15.5703125" style="3" customWidth="1"/>
    <col min="774" max="774" width="8.5703125" style="3" customWidth="1"/>
    <col min="775" max="775" width="11" style="3" customWidth="1"/>
    <col min="776" max="776" width="12.5703125" style="3" customWidth="1"/>
    <col min="777" max="777" width="33.85546875" style="3" customWidth="1"/>
    <col min="778" max="778" width="9.28515625" style="3" customWidth="1"/>
    <col min="779" max="779" width="7.42578125" style="3" customWidth="1"/>
    <col min="780" max="780" width="9.28515625" style="3" customWidth="1"/>
    <col min="781" max="781" width="12.42578125" style="3" customWidth="1"/>
    <col min="782" max="782" width="8.85546875" style="3" customWidth="1"/>
    <col min="783" max="1023" width="9.140625" style="3"/>
    <col min="1024" max="1024" width="10.85546875" style="3" bestFit="1" customWidth="1"/>
    <col min="1025" max="1025" width="5.85546875" style="3" customWidth="1"/>
    <col min="1026" max="1026" width="43.28515625" style="3" customWidth="1"/>
    <col min="1027" max="1027" width="8" style="3" customWidth="1"/>
    <col min="1028" max="1028" width="13.85546875" style="3" customWidth="1"/>
    <col min="1029" max="1029" width="15.5703125" style="3" customWidth="1"/>
    <col min="1030" max="1030" width="8.5703125" style="3" customWidth="1"/>
    <col min="1031" max="1031" width="11" style="3" customWidth="1"/>
    <col min="1032" max="1032" width="12.5703125" style="3" customWidth="1"/>
    <col min="1033" max="1033" width="33.85546875" style="3" customWidth="1"/>
    <col min="1034" max="1034" width="9.28515625" style="3" customWidth="1"/>
    <col min="1035" max="1035" width="7.42578125" style="3" customWidth="1"/>
    <col min="1036" max="1036" width="9.28515625" style="3" customWidth="1"/>
    <col min="1037" max="1037" width="12.42578125" style="3" customWidth="1"/>
    <col min="1038" max="1038" width="8.85546875" style="3" customWidth="1"/>
    <col min="1039" max="1279" width="9.140625" style="3"/>
    <col min="1280" max="1280" width="10.85546875" style="3" bestFit="1" customWidth="1"/>
    <col min="1281" max="1281" width="5.85546875" style="3" customWidth="1"/>
    <col min="1282" max="1282" width="43.28515625" style="3" customWidth="1"/>
    <col min="1283" max="1283" width="8" style="3" customWidth="1"/>
    <col min="1284" max="1284" width="13.85546875" style="3" customWidth="1"/>
    <col min="1285" max="1285" width="15.5703125" style="3" customWidth="1"/>
    <col min="1286" max="1286" width="8.5703125" style="3" customWidth="1"/>
    <col min="1287" max="1287" width="11" style="3" customWidth="1"/>
    <col min="1288" max="1288" width="12.5703125" style="3" customWidth="1"/>
    <col min="1289" max="1289" width="33.85546875" style="3" customWidth="1"/>
    <col min="1290" max="1290" width="9.28515625" style="3" customWidth="1"/>
    <col min="1291" max="1291" width="7.42578125" style="3" customWidth="1"/>
    <col min="1292" max="1292" width="9.28515625" style="3" customWidth="1"/>
    <col min="1293" max="1293" width="12.42578125" style="3" customWidth="1"/>
    <col min="1294" max="1294" width="8.85546875" style="3" customWidth="1"/>
    <col min="1295" max="1535" width="9.140625" style="3"/>
    <col min="1536" max="1536" width="10.85546875" style="3" bestFit="1" customWidth="1"/>
    <col min="1537" max="1537" width="5.85546875" style="3" customWidth="1"/>
    <col min="1538" max="1538" width="43.28515625" style="3" customWidth="1"/>
    <col min="1539" max="1539" width="8" style="3" customWidth="1"/>
    <col min="1540" max="1540" width="13.85546875" style="3" customWidth="1"/>
    <col min="1541" max="1541" width="15.5703125" style="3" customWidth="1"/>
    <col min="1542" max="1542" width="8.5703125" style="3" customWidth="1"/>
    <col min="1543" max="1543" width="11" style="3" customWidth="1"/>
    <col min="1544" max="1544" width="12.5703125" style="3" customWidth="1"/>
    <col min="1545" max="1545" width="33.85546875" style="3" customWidth="1"/>
    <col min="1546" max="1546" width="9.28515625" style="3" customWidth="1"/>
    <col min="1547" max="1547" width="7.42578125" style="3" customWidth="1"/>
    <col min="1548" max="1548" width="9.28515625" style="3" customWidth="1"/>
    <col min="1549" max="1549" width="12.42578125" style="3" customWidth="1"/>
    <col min="1550" max="1550" width="8.85546875" style="3" customWidth="1"/>
    <col min="1551" max="1791" width="9.140625" style="3"/>
    <col min="1792" max="1792" width="10.85546875" style="3" bestFit="1" customWidth="1"/>
    <col min="1793" max="1793" width="5.85546875" style="3" customWidth="1"/>
    <col min="1794" max="1794" width="43.28515625" style="3" customWidth="1"/>
    <col min="1795" max="1795" width="8" style="3" customWidth="1"/>
    <col min="1796" max="1796" width="13.85546875" style="3" customWidth="1"/>
    <col min="1797" max="1797" width="15.5703125" style="3" customWidth="1"/>
    <col min="1798" max="1798" width="8.5703125" style="3" customWidth="1"/>
    <col min="1799" max="1799" width="11" style="3" customWidth="1"/>
    <col min="1800" max="1800" width="12.5703125" style="3" customWidth="1"/>
    <col min="1801" max="1801" width="33.85546875" style="3" customWidth="1"/>
    <col min="1802" max="1802" width="9.28515625" style="3" customWidth="1"/>
    <col min="1803" max="1803" width="7.42578125" style="3" customWidth="1"/>
    <col min="1804" max="1804" width="9.28515625" style="3" customWidth="1"/>
    <col min="1805" max="1805" width="12.42578125" style="3" customWidth="1"/>
    <col min="1806" max="1806" width="8.85546875" style="3" customWidth="1"/>
    <col min="1807" max="2047" width="9.140625" style="3"/>
    <col min="2048" max="2048" width="10.85546875" style="3" bestFit="1" customWidth="1"/>
    <col min="2049" max="2049" width="5.85546875" style="3" customWidth="1"/>
    <col min="2050" max="2050" width="43.28515625" style="3" customWidth="1"/>
    <col min="2051" max="2051" width="8" style="3" customWidth="1"/>
    <col min="2052" max="2052" width="13.85546875" style="3" customWidth="1"/>
    <col min="2053" max="2053" width="15.5703125" style="3" customWidth="1"/>
    <col min="2054" max="2054" width="8.5703125" style="3" customWidth="1"/>
    <col min="2055" max="2055" width="11" style="3" customWidth="1"/>
    <col min="2056" max="2056" width="12.5703125" style="3" customWidth="1"/>
    <col min="2057" max="2057" width="33.85546875" style="3" customWidth="1"/>
    <col min="2058" max="2058" width="9.28515625" style="3" customWidth="1"/>
    <col min="2059" max="2059" width="7.42578125" style="3" customWidth="1"/>
    <col min="2060" max="2060" width="9.28515625" style="3" customWidth="1"/>
    <col min="2061" max="2061" width="12.42578125" style="3" customWidth="1"/>
    <col min="2062" max="2062" width="8.85546875" style="3" customWidth="1"/>
    <col min="2063" max="2303" width="9.140625" style="3"/>
    <col min="2304" max="2304" width="10.85546875" style="3" bestFit="1" customWidth="1"/>
    <col min="2305" max="2305" width="5.85546875" style="3" customWidth="1"/>
    <col min="2306" max="2306" width="43.28515625" style="3" customWidth="1"/>
    <col min="2307" max="2307" width="8" style="3" customWidth="1"/>
    <col min="2308" max="2308" width="13.85546875" style="3" customWidth="1"/>
    <col min="2309" max="2309" width="15.5703125" style="3" customWidth="1"/>
    <col min="2310" max="2310" width="8.5703125" style="3" customWidth="1"/>
    <col min="2311" max="2311" width="11" style="3" customWidth="1"/>
    <col min="2312" max="2312" width="12.5703125" style="3" customWidth="1"/>
    <col min="2313" max="2313" width="33.85546875" style="3" customWidth="1"/>
    <col min="2314" max="2314" width="9.28515625" style="3" customWidth="1"/>
    <col min="2315" max="2315" width="7.42578125" style="3" customWidth="1"/>
    <col min="2316" max="2316" width="9.28515625" style="3" customWidth="1"/>
    <col min="2317" max="2317" width="12.42578125" style="3" customWidth="1"/>
    <col min="2318" max="2318" width="8.85546875" style="3" customWidth="1"/>
    <col min="2319" max="2559" width="9.140625" style="3"/>
    <col min="2560" max="2560" width="10.85546875" style="3" bestFit="1" customWidth="1"/>
    <col min="2561" max="2561" width="5.85546875" style="3" customWidth="1"/>
    <col min="2562" max="2562" width="43.28515625" style="3" customWidth="1"/>
    <col min="2563" max="2563" width="8" style="3" customWidth="1"/>
    <col min="2564" max="2564" width="13.85546875" style="3" customWidth="1"/>
    <col min="2565" max="2565" width="15.5703125" style="3" customWidth="1"/>
    <col min="2566" max="2566" width="8.5703125" style="3" customWidth="1"/>
    <col min="2567" max="2567" width="11" style="3" customWidth="1"/>
    <col min="2568" max="2568" width="12.5703125" style="3" customWidth="1"/>
    <col min="2569" max="2569" width="33.85546875" style="3" customWidth="1"/>
    <col min="2570" max="2570" width="9.28515625" style="3" customWidth="1"/>
    <col min="2571" max="2571" width="7.42578125" style="3" customWidth="1"/>
    <col min="2572" max="2572" width="9.28515625" style="3" customWidth="1"/>
    <col min="2573" max="2573" width="12.42578125" style="3" customWidth="1"/>
    <col min="2574" max="2574" width="8.85546875" style="3" customWidth="1"/>
    <col min="2575" max="2815" width="9.140625" style="3"/>
    <col min="2816" max="2816" width="10.85546875" style="3" bestFit="1" customWidth="1"/>
    <col min="2817" max="2817" width="5.85546875" style="3" customWidth="1"/>
    <col min="2818" max="2818" width="43.28515625" style="3" customWidth="1"/>
    <col min="2819" max="2819" width="8" style="3" customWidth="1"/>
    <col min="2820" max="2820" width="13.85546875" style="3" customWidth="1"/>
    <col min="2821" max="2821" width="15.5703125" style="3" customWidth="1"/>
    <col min="2822" max="2822" width="8.5703125" style="3" customWidth="1"/>
    <col min="2823" max="2823" width="11" style="3" customWidth="1"/>
    <col min="2824" max="2824" width="12.5703125" style="3" customWidth="1"/>
    <col min="2825" max="2825" width="33.85546875" style="3" customWidth="1"/>
    <col min="2826" max="2826" width="9.28515625" style="3" customWidth="1"/>
    <col min="2827" max="2827" width="7.42578125" style="3" customWidth="1"/>
    <col min="2828" max="2828" width="9.28515625" style="3" customWidth="1"/>
    <col min="2829" max="2829" width="12.42578125" style="3" customWidth="1"/>
    <col min="2830" max="2830" width="8.85546875" style="3" customWidth="1"/>
    <col min="2831" max="3071" width="9.140625" style="3"/>
    <col min="3072" max="3072" width="10.85546875" style="3" bestFit="1" customWidth="1"/>
    <col min="3073" max="3073" width="5.85546875" style="3" customWidth="1"/>
    <col min="3074" max="3074" width="43.28515625" style="3" customWidth="1"/>
    <col min="3075" max="3075" width="8" style="3" customWidth="1"/>
    <col min="3076" max="3076" width="13.85546875" style="3" customWidth="1"/>
    <col min="3077" max="3077" width="15.5703125" style="3" customWidth="1"/>
    <col min="3078" max="3078" width="8.5703125" style="3" customWidth="1"/>
    <col min="3079" max="3079" width="11" style="3" customWidth="1"/>
    <col min="3080" max="3080" width="12.5703125" style="3" customWidth="1"/>
    <col min="3081" max="3081" width="33.85546875" style="3" customWidth="1"/>
    <col min="3082" max="3082" width="9.28515625" style="3" customWidth="1"/>
    <col min="3083" max="3083" width="7.42578125" style="3" customWidth="1"/>
    <col min="3084" max="3084" width="9.28515625" style="3" customWidth="1"/>
    <col min="3085" max="3085" width="12.42578125" style="3" customWidth="1"/>
    <col min="3086" max="3086" width="8.85546875" style="3" customWidth="1"/>
    <col min="3087" max="3327" width="9.140625" style="3"/>
    <col min="3328" max="3328" width="10.85546875" style="3" bestFit="1" customWidth="1"/>
    <col min="3329" max="3329" width="5.85546875" style="3" customWidth="1"/>
    <col min="3330" max="3330" width="43.28515625" style="3" customWidth="1"/>
    <col min="3331" max="3331" width="8" style="3" customWidth="1"/>
    <col min="3332" max="3332" width="13.85546875" style="3" customWidth="1"/>
    <col min="3333" max="3333" width="15.5703125" style="3" customWidth="1"/>
    <col min="3334" max="3334" width="8.5703125" style="3" customWidth="1"/>
    <col min="3335" max="3335" width="11" style="3" customWidth="1"/>
    <col min="3336" max="3336" width="12.5703125" style="3" customWidth="1"/>
    <col min="3337" max="3337" width="33.85546875" style="3" customWidth="1"/>
    <col min="3338" max="3338" width="9.28515625" style="3" customWidth="1"/>
    <col min="3339" max="3339" width="7.42578125" style="3" customWidth="1"/>
    <col min="3340" max="3340" width="9.28515625" style="3" customWidth="1"/>
    <col min="3341" max="3341" width="12.42578125" style="3" customWidth="1"/>
    <col min="3342" max="3342" width="8.85546875" style="3" customWidth="1"/>
    <col min="3343" max="3583" width="9.140625" style="3"/>
    <col min="3584" max="3584" width="10.85546875" style="3" bestFit="1" customWidth="1"/>
    <col min="3585" max="3585" width="5.85546875" style="3" customWidth="1"/>
    <col min="3586" max="3586" width="43.28515625" style="3" customWidth="1"/>
    <col min="3587" max="3587" width="8" style="3" customWidth="1"/>
    <col min="3588" max="3588" width="13.85546875" style="3" customWidth="1"/>
    <col min="3589" max="3589" width="15.5703125" style="3" customWidth="1"/>
    <col min="3590" max="3590" width="8.5703125" style="3" customWidth="1"/>
    <col min="3591" max="3591" width="11" style="3" customWidth="1"/>
    <col min="3592" max="3592" width="12.5703125" style="3" customWidth="1"/>
    <col min="3593" max="3593" width="33.85546875" style="3" customWidth="1"/>
    <col min="3594" max="3594" width="9.28515625" style="3" customWidth="1"/>
    <col min="3595" max="3595" width="7.42578125" style="3" customWidth="1"/>
    <col min="3596" max="3596" width="9.28515625" style="3" customWidth="1"/>
    <col min="3597" max="3597" width="12.42578125" style="3" customWidth="1"/>
    <col min="3598" max="3598" width="8.85546875" style="3" customWidth="1"/>
    <col min="3599" max="3839" width="9.140625" style="3"/>
    <col min="3840" max="3840" width="10.85546875" style="3" bestFit="1" customWidth="1"/>
    <col min="3841" max="3841" width="5.85546875" style="3" customWidth="1"/>
    <col min="3842" max="3842" width="43.28515625" style="3" customWidth="1"/>
    <col min="3843" max="3843" width="8" style="3" customWidth="1"/>
    <col min="3844" max="3844" width="13.85546875" style="3" customWidth="1"/>
    <col min="3845" max="3845" width="15.5703125" style="3" customWidth="1"/>
    <col min="3846" max="3846" width="8.5703125" style="3" customWidth="1"/>
    <col min="3847" max="3847" width="11" style="3" customWidth="1"/>
    <col min="3848" max="3848" width="12.5703125" style="3" customWidth="1"/>
    <col min="3849" max="3849" width="33.85546875" style="3" customWidth="1"/>
    <col min="3850" max="3850" width="9.28515625" style="3" customWidth="1"/>
    <col min="3851" max="3851" width="7.42578125" style="3" customWidth="1"/>
    <col min="3852" max="3852" width="9.28515625" style="3" customWidth="1"/>
    <col min="3853" max="3853" width="12.42578125" style="3" customWidth="1"/>
    <col min="3854" max="3854" width="8.85546875" style="3" customWidth="1"/>
    <col min="3855" max="4095" width="9.140625" style="3"/>
    <col min="4096" max="4096" width="10.85546875" style="3" bestFit="1" customWidth="1"/>
    <col min="4097" max="4097" width="5.85546875" style="3" customWidth="1"/>
    <col min="4098" max="4098" width="43.28515625" style="3" customWidth="1"/>
    <col min="4099" max="4099" width="8" style="3" customWidth="1"/>
    <col min="4100" max="4100" width="13.85546875" style="3" customWidth="1"/>
    <col min="4101" max="4101" width="15.5703125" style="3" customWidth="1"/>
    <col min="4102" max="4102" width="8.5703125" style="3" customWidth="1"/>
    <col min="4103" max="4103" width="11" style="3" customWidth="1"/>
    <col min="4104" max="4104" width="12.5703125" style="3" customWidth="1"/>
    <col min="4105" max="4105" width="33.85546875" style="3" customWidth="1"/>
    <col min="4106" max="4106" width="9.28515625" style="3" customWidth="1"/>
    <col min="4107" max="4107" width="7.42578125" style="3" customWidth="1"/>
    <col min="4108" max="4108" width="9.28515625" style="3" customWidth="1"/>
    <col min="4109" max="4109" width="12.42578125" style="3" customWidth="1"/>
    <col min="4110" max="4110" width="8.85546875" style="3" customWidth="1"/>
    <col min="4111" max="4351" width="9.140625" style="3"/>
    <col min="4352" max="4352" width="10.85546875" style="3" bestFit="1" customWidth="1"/>
    <col min="4353" max="4353" width="5.85546875" style="3" customWidth="1"/>
    <col min="4354" max="4354" width="43.28515625" style="3" customWidth="1"/>
    <col min="4355" max="4355" width="8" style="3" customWidth="1"/>
    <col min="4356" max="4356" width="13.85546875" style="3" customWidth="1"/>
    <col min="4357" max="4357" width="15.5703125" style="3" customWidth="1"/>
    <col min="4358" max="4358" width="8.5703125" style="3" customWidth="1"/>
    <col min="4359" max="4359" width="11" style="3" customWidth="1"/>
    <col min="4360" max="4360" width="12.5703125" style="3" customWidth="1"/>
    <col min="4361" max="4361" width="33.85546875" style="3" customWidth="1"/>
    <col min="4362" max="4362" width="9.28515625" style="3" customWidth="1"/>
    <col min="4363" max="4363" width="7.42578125" style="3" customWidth="1"/>
    <col min="4364" max="4364" width="9.28515625" style="3" customWidth="1"/>
    <col min="4365" max="4365" width="12.42578125" style="3" customWidth="1"/>
    <col min="4366" max="4366" width="8.85546875" style="3" customWidth="1"/>
    <col min="4367" max="4607" width="9.140625" style="3"/>
    <col min="4608" max="4608" width="10.85546875" style="3" bestFit="1" customWidth="1"/>
    <col min="4609" max="4609" width="5.85546875" style="3" customWidth="1"/>
    <col min="4610" max="4610" width="43.28515625" style="3" customWidth="1"/>
    <col min="4611" max="4611" width="8" style="3" customWidth="1"/>
    <col min="4612" max="4612" width="13.85546875" style="3" customWidth="1"/>
    <col min="4613" max="4613" width="15.5703125" style="3" customWidth="1"/>
    <col min="4614" max="4614" width="8.5703125" style="3" customWidth="1"/>
    <col min="4615" max="4615" width="11" style="3" customWidth="1"/>
    <col min="4616" max="4616" width="12.5703125" style="3" customWidth="1"/>
    <col min="4617" max="4617" width="33.85546875" style="3" customWidth="1"/>
    <col min="4618" max="4618" width="9.28515625" style="3" customWidth="1"/>
    <col min="4619" max="4619" width="7.42578125" style="3" customWidth="1"/>
    <col min="4620" max="4620" width="9.28515625" style="3" customWidth="1"/>
    <col min="4621" max="4621" width="12.42578125" style="3" customWidth="1"/>
    <col min="4622" max="4622" width="8.85546875" style="3" customWidth="1"/>
    <col min="4623" max="4863" width="9.140625" style="3"/>
    <col min="4864" max="4864" width="10.85546875" style="3" bestFit="1" customWidth="1"/>
    <col min="4865" max="4865" width="5.85546875" style="3" customWidth="1"/>
    <col min="4866" max="4866" width="43.28515625" style="3" customWidth="1"/>
    <col min="4867" max="4867" width="8" style="3" customWidth="1"/>
    <col min="4868" max="4868" width="13.85546875" style="3" customWidth="1"/>
    <col min="4869" max="4869" width="15.5703125" style="3" customWidth="1"/>
    <col min="4870" max="4870" width="8.5703125" style="3" customWidth="1"/>
    <col min="4871" max="4871" width="11" style="3" customWidth="1"/>
    <col min="4872" max="4872" width="12.5703125" style="3" customWidth="1"/>
    <col min="4873" max="4873" width="33.85546875" style="3" customWidth="1"/>
    <col min="4874" max="4874" width="9.28515625" style="3" customWidth="1"/>
    <col min="4875" max="4875" width="7.42578125" style="3" customWidth="1"/>
    <col min="4876" max="4876" width="9.28515625" style="3" customWidth="1"/>
    <col min="4877" max="4877" width="12.42578125" style="3" customWidth="1"/>
    <col min="4878" max="4878" width="8.85546875" style="3" customWidth="1"/>
    <col min="4879" max="5119" width="9.140625" style="3"/>
    <col min="5120" max="5120" width="10.85546875" style="3" bestFit="1" customWidth="1"/>
    <col min="5121" max="5121" width="5.85546875" style="3" customWidth="1"/>
    <col min="5122" max="5122" width="43.28515625" style="3" customWidth="1"/>
    <col min="5123" max="5123" width="8" style="3" customWidth="1"/>
    <col min="5124" max="5124" width="13.85546875" style="3" customWidth="1"/>
    <col min="5125" max="5125" width="15.5703125" style="3" customWidth="1"/>
    <col min="5126" max="5126" width="8.5703125" style="3" customWidth="1"/>
    <col min="5127" max="5127" width="11" style="3" customWidth="1"/>
    <col min="5128" max="5128" width="12.5703125" style="3" customWidth="1"/>
    <col min="5129" max="5129" width="33.85546875" style="3" customWidth="1"/>
    <col min="5130" max="5130" width="9.28515625" style="3" customWidth="1"/>
    <col min="5131" max="5131" width="7.42578125" style="3" customWidth="1"/>
    <col min="5132" max="5132" width="9.28515625" style="3" customWidth="1"/>
    <col min="5133" max="5133" width="12.42578125" style="3" customWidth="1"/>
    <col min="5134" max="5134" width="8.85546875" style="3" customWidth="1"/>
    <col min="5135" max="5375" width="9.140625" style="3"/>
    <col min="5376" max="5376" width="10.85546875" style="3" bestFit="1" customWidth="1"/>
    <col min="5377" max="5377" width="5.85546875" style="3" customWidth="1"/>
    <col min="5378" max="5378" width="43.28515625" style="3" customWidth="1"/>
    <col min="5379" max="5379" width="8" style="3" customWidth="1"/>
    <col min="5380" max="5380" width="13.85546875" style="3" customWidth="1"/>
    <col min="5381" max="5381" width="15.5703125" style="3" customWidth="1"/>
    <col min="5382" max="5382" width="8.5703125" style="3" customWidth="1"/>
    <col min="5383" max="5383" width="11" style="3" customWidth="1"/>
    <col min="5384" max="5384" width="12.5703125" style="3" customWidth="1"/>
    <col min="5385" max="5385" width="33.85546875" style="3" customWidth="1"/>
    <col min="5386" max="5386" width="9.28515625" style="3" customWidth="1"/>
    <col min="5387" max="5387" width="7.42578125" style="3" customWidth="1"/>
    <col min="5388" max="5388" width="9.28515625" style="3" customWidth="1"/>
    <col min="5389" max="5389" width="12.42578125" style="3" customWidth="1"/>
    <col min="5390" max="5390" width="8.85546875" style="3" customWidth="1"/>
    <col min="5391" max="5631" width="9.140625" style="3"/>
    <col min="5632" max="5632" width="10.85546875" style="3" bestFit="1" customWidth="1"/>
    <col min="5633" max="5633" width="5.85546875" style="3" customWidth="1"/>
    <col min="5634" max="5634" width="43.28515625" style="3" customWidth="1"/>
    <col min="5635" max="5635" width="8" style="3" customWidth="1"/>
    <col min="5636" max="5636" width="13.85546875" style="3" customWidth="1"/>
    <col min="5637" max="5637" width="15.5703125" style="3" customWidth="1"/>
    <col min="5638" max="5638" width="8.5703125" style="3" customWidth="1"/>
    <col min="5639" max="5639" width="11" style="3" customWidth="1"/>
    <col min="5640" max="5640" width="12.5703125" style="3" customWidth="1"/>
    <col min="5641" max="5641" width="33.85546875" style="3" customWidth="1"/>
    <col min="5642" max="5642" width="9.28515625" style="3" customWidth="1"/>
    <col min="5643" max="5643" width="7.42578125" style="3" customWidth="1"/>
    <col min="5644" max="5644" width="9.28515625" style="3" customWidth="1"/>
    <col min="5645" max="5645" width="12.42578125" style="3" customWidth="1"/>
    <col min="5646" max="5646" width="8.85546875" style="3" customWidth="1"/>
    <col min="5647" max="5887" width="9.140625" style="3"/>
    <col min="5888" max="5888" width="10.85546875" style="3" bestFit="1" customWidth="1"/>
    <col min="5889" max="5889" width="5.85546875" style="3" customWidth="1"/>
    <col min="5890" max="5890" width="43.28515625" style="3" customWidth="1"/>
    <col min="5891" max="5891" width="8" style="3" customWidth="1"/>
    <col min="5892" max="5892" width="13.85546875" style="3" customWidth="1"/>
    <col min="5893" max="5893" width="15.5703125" style="3" customWidth="1"/>
    <col min="5894" max="5894" width="8.5703125" style="3" customWidth="1"/>
    <col min="5895" max="5895" width="11" style="3" customWidth="1"/>
    <col min="5896" max="5896" width="12.5703125" style="3" customWidth="1"/>
    <col min="5897" max="5897" width="33.85546875" style="3" customWidth="1"/>
    <col min="5898" max="5898" width="9.28515625" style="3" customWidth="1"/>
    <col min="5899" max="5899" width="7.42578125" style="3" customWidth="1"/>
    <col min="5900" max="5900" width="9.28515625" style="3" customWidth="1"/>
    <col min="5901" max="5901" width="12.42578125" style="3" customWidth="1"/>
    <col min="5902" max="5902" width="8.85546875" style="3" customWidth="1"/>
    <col min="5903" max="6143" width="9.140625" style="3"/>
    <col min="6144" max="6144" width="10.85546875" style="3" bestFit="1" customWidth="1"/>
    <col min="6145" max="6145" width="5.85546875" style="3" customWidth="1"/>
    <col min="6146" max="6146" width="43.28515625" style="3" customWidth="1"/>
    <col min="6147" max="6147" width="8" style="3" customWidth="1"/>
    <col min="6148" max="6148" width="13.85546875" style="3" customWidth="1"/>
    <col min="6149" max="6149" width="15.5703125" style="3" customWidth="1"/>
    <col min="6150" max="6150" width="8.5703125" style="3" customWidth="1"/>
    <col min="6151" max="6151" width="11" style="3" customWidth="1"/>
    <col min="6152" max="6152" width="12.5703125" style="3" customWidth="1"/>
    <col min="6153" max="6153" width="33.85546875" style="3" customWidth="1"/>
    <col min="6154" max="6154" width="9.28515625" style="3" customWidth="1"/>
    <col min="6155" max="6155" width="7.42578125" style="3" customWidth="1"/>
    <col min="6156" max="6156" width="9.28515625" style="3" customWidth="1"/>
    <col min="6157" max="6157" width="12.42578125" style="3" customWidth="1"/>
    <col min="6158" max="6158" width="8.85546875" style="3" customWidth="1"/>
    <col min="6159" max="6399" width="9.140625" style="3"/>
    <col min="6400" max="6400" width="10.85546875" style="3" bestFit="1" customWidth="1"/>
    <col min="6401" max="6401" width="5.85546875" style="3" customWidth="1"/>
    <col min="6402" max="6402" width="43.28515625" style="3" customWidth="1"/>
    <col min="6403" max="6403" width="8" style="3" customWidth="1"/>
    <col min="6404" max="6404" width="13.85546875" style="3" customWidth="1"/>
    <col min="6405" max="6405" width="15.5703125" style="3" customWidth="1"/>
    <col min="6406" max="6406" width="8.5703125" style="3" customWidth="1"/>
    <col min="6407" max="6407" width="11" style="3" customWidth="1"/>
    <col min="6408" max="6408" width="12.5703125" style="3" customWidth="1"/>
    <col min="6409" max="6409" width="33.85546875" style="3" customWidth="1"/>
    <col min="6410" max="6410" width="9.28515625" style="3" customWidth="1"/>
    <col min="6411" max="6411" width="7.42578125" style="3" customWidth="1"/>
    <col min="6412" max="6412" width="9.28515625" style="3" customWidth="1"/>
    <col min="6413" max="6413" width="12.42578125" style="3" customWidth="1"/>
    <col min="6414" max="6414" width="8.85546875" style="3" customWidth="1"/>
    <col min="6415" max="6655" width="9.140625" style="3"/>
    <col min="6656" max="6656" width="10.85546875" style="3" bestFit="1" customWidth="1"/>
    <col min="6657" max="6657" width="5.85546875" style="3" customWidth="1"/>
    <col min="6658" max="6658" width="43.28515625" style="3" customWidth="1"/>
    <col min="6659" max="6659" width="8" style="3" customWidth="1"/>
    <col min="6660" max="6660" width="13.85546875" style="3" customWidth="1"/>
    <col min="6661" max="6661" width="15.5703125" style="3" customWidth="1"/>
    <col min="6662" max="6662" width="8.5703125" style="3" customWidth="1"/>
    <col min="6663" max="6663" width="11" style="3" customWidth="1"/>
    <col min="6664" max="6664" width="12.5703125" style="3" customWidth="1"/>
    <col min="6665" max="6665" width="33.85546875" style="3" customWidth="1"/>
    <col min="6666" max="6666" width="9.28515625" style="3" customWidth="1"/>
    <col min="6667" max="6667" width="7.42578125" style="3" customWidth="1"/>
    <col min="6668" max="6668" width="9.28515625" style="3" customWidth="1"/>
    <col min="6669" max="6669" width="12.42578125" style="3" customWidth="1"/>
    <col min="6670" max="6670" width="8.85546875" style="3" customWidth="1"/>
    <col min="6671" max="6911" width="9.140625" style="3"/>
    <col min="6912" max="6912" width="10.85546875" style="3" bestFit="1" customWidth="1"/>
    <col min="6913" max="6913" width="5.85546875" style="3" customWidth="1"/>
    <col min="6914" max="6914" width="43.28515625" style="3" customWidth="1"/>
    <col min="6915" max="6915" width="8" style="3" customWidth="1"/>
    <col min="6916" max="6916" width="13.85546875" style="3" customWidth="1"/>
    <col min="6917" max="6917" width="15.5703125" style="3" customWidth="1"/>
    <col min="6918" max="6918" width="8.5703125" style="3" customWidth="1"/>
    <col min="6919" max="6919" width="11" style="3" customWidth="1"/>
    <col min="6920" max="6920" width="12.5703125" style="3" customWidth="1"/>
    <col min="6921" max="6921" width="33.85546875" style="3" customWidth="1"/>
    <col min="6922" max="6922" width="9.28515625" style="3" customWidth="1"/>
    <col min="6923" max="6923" width="7.42578125" style="3" customWidth="1"/>
    <col min="6924" max="6924" width="9.28515625" style="3" customWidth="1"/>
    <col min="6925" max="6925" width="12.42578125" style="3" customWidth="1"/>
    <col min="6926" max="6926" width="8.85546875" style="3" customWidth="1"/>
    <col min="6927" max="7167" width="9.140625" style="3"/>
    <col min="7168" max="7168" width="10.85546875" style="3" bestFit="1" customWidth="1"/>
    <col min="7169" max="7169" width="5.85546875" style="3" customWidth="1"/>
    <col min="7170" max="7170" width="43.28515625" style="3" customWidth="1"/>
    <col min="7171" max="7171" width="8" style="3" customWidth="1"/>
    <col min="7172" max="7172" width="13.85546875" style="3" customWidth="1"/>
    <col min="7173" max="7173" width="15.5703125" style="3" customWidth="1"/>
    <col min="7174" max="7174" width="8.5703125" style="3" customWidth="1"/>
    <col min="7175" max="7175" width="11" style="3" customWidth="1"/>
    <col min="7176" max="7176" width="12.5703125" style="3" customWidth="1"/>
    <col min="7177" max="7177" width="33.85546875" style="3" customWidth="1"/>
    <col min="7178" max="7178" width="9.28515625" style="3" customWidth="1"/>
    <col min="7179" max="7179" width="7.42578125" style="3" customWidth="1"/>
    <col min="7180" max="7180" width="9.28515625" style="3" customWidth="1"/>
    <col min="7181" max="7181" width="12.42578125" style="3" customWidth="1"/>
    <col min="7182" max="7182" width="8.85546875" style="3" customWidth="1"/>
    <col min="7183" max="7423" width="9.140625" style="3"/>
    <col min="7424" max="7424" width="10.85546875" style="3" bestFit="1" customWidth="1"/>
    <col min="7425" max="7425" width="5.85546875" style="3" customWidth="1"/>
    <col min="7426" max="7426" width="43.28515625" style="3" customWidth="1"/>
    <col min="7427" max="7427" width="8" style="3" customWidth="1"/>
    <col min="7428" max="7428" width="13.85546875" style="3" customWidth="1"/>
    <col min="7429" max="7429" width="15.5703125" style="3" customWidth="1"/>
    <col min="7430" max="7430" width="8.5703125" style="3" customWidth="1"/>
    <col min="7431" max="7431" width="11" style="3" customWidth="1"/>
    <col min="7432" max="7432" width="12.5703125" style="3" customWidth="1"/>
    <col min="7433" max="7433" width="33.85546875" style="3" customWidth="1"/>
    <col min="7434" max="7434" width="9.28515625" style="3" customWidth="1"/>
    <col min="7435" max="7435" width="7.42578125" style="3" customWidth="1"/>
    <col min="7436" max="7436" width="9.28515625" style="3" customWidth="1"/>
    <col min="7437" max="7437" width="12.42578125" style="3" customWidth="1"/>
    <col min="7438" max="7438" width="8.85546875" style="3" customWidth="1"/>
    <col min="7439" max="7679" width="9.140625" style="3"/>
    <col min="7680" max="7680" width="10.85546875" style="3" bestFit="1" customWidth="1"/>
    <col min="7681" max="7681" width="5.85546875" style="3" customWidth="1"/>
    <col min="7682" max="7682" width="43.28515625" style="3" customWidth="1"/>
    <col min="7683" max="7683" width="8" style="3" customWidth="1"/>
    <col min="7684" max="7684" width="13.85546875" style="3" customWidth="1"/>
    <col min="7685" max="7685" width="15.5703125" style="3" customWidth="1"/>
    <col min="7686" max="7686" width="8.5703125" style="3" customWidth="1"/>
    <col min="7687" max="7687" width="11" style="3" customWidth="1"/>
    <col min="7688" max="7688" width="12.5703125" style="3" customWidth="1"/>
    <col min="7689" max="7689" width="33.85546875" style="3" customWidth="1"/>
    <col min="7690" max="7690" width="9.28515625" style="3" customWidth="1"/>
    <col min="7691" max="7691" width="7.42578125" style="3" customWidth="1"/>
    <col min="7692" max="7692" width="9.28515625" style="3" customWidth="1"/>
    <col min="7693" max="7693" width="12.42578125" style="3" customWidth="1"/>
    <col min="7694" max="7694" width="8.85546875" style="3" customWidth="1"/>
    <col min="7695" max="7935" width="9.140625" style="3"/>
    <col min="7936" max="7936" width="10.85546875" style="3" bestFit="1" customWidth="1"/>
    <col min="7937" max="7937" width="5.85546875" style="3" customWidth="1"/>
    <col min="7938" max="7938" width="43.28515625" style="3" customWidth="1"/>
    <col min="7939" max="7939" width="8" style="3" customWidth="1"/>
    <col min="7940" max="7940" width="13.85546875" style="3" customWidth="1"/>
    <col min="7941" max="7941" width="15.5703125" style="3" customWidth="1"/>
    <col min="7942" max="7942" width="8.5703125" style="3" customWidth="1"/>
    <col min="7943" max="7943" width="11" style="3" customWidth="1"/>
    <col min="7944" max="7944" width="12.5703125" style="3" customWidth="1"/>
    <col min="7945" max="7945" width="33.85546875" style="3" customWidth="1"/>
    <col min="7946" max="7946" width="9.28515625" style="3" customWidth="1"/>
    <col min="7947" max="7947" width="7.42578125" style="3" customWidth="1"/>
    <col min="7948" max="7948" width="9.28515625" style="3" customWidth="1"/>
    <col min="7949" max="7949" width="12.42578125" style="3" customWidth="1"/>
    <col min="7950" max="7950" width="8.85546875" style="3" customWidth="1"/>
    <col min="7951" max="8191" width="9.140625" style="3"/>
    <col min="8192" max="8192" width="10.85546875" style="3" bestFit="1" customWidth="1"/>
    <col min="8193" max="8193" width="5.85546875" style="3" customWidth="1"/>
    <col min="8194" max="8194" width="43.28515625" style="3" customWidth="1"/>
    <col min="8195" max="8195" width="8" style="3" customWidth="1"/>
    <col min="8196" max="8196" width="13.85546875" style="3" customWidth="1"/>
    <col min="8197" max="8197" width="15.5703125" style="3" customWidth="1"/>
    <col min="8198" max="8198" width="8.5703125" style="3" customWidth="1"/>
    <col min="8199" max="8199" width="11" style="3" customWidth="1"/>
    <col min="8200" max="8200" width="12.5703125" style="3" customWidth="1"/>
    <col min="8201" max="8201" width="33.85546875" style="3" customWidth="1"/>
    <col min="8202" max="8202" width="9.28515625" style="3" customWidth="1"/>
    <col min="8203" max="8203" width="7.42578125" style="3" customWidth="1"/>
    <col min="8204" max="8204" width="9.28515625" style="3" customWidth="1"/>
    <col min="8205" max="8205" width="12.42578125" style="3" customWidth="1"/>
    <col min="8206" max="8206" width="8.85546875" style="3" customWidth="1"/>
    <col min="8207" max="8447" width="9.140625" style="3"/>
    <col min="8448" max="8448" width="10.85546875" style="3" bestFit="1" customWidth="1"/>
    <col min="8449" max="8449" width="5.85546875" style="3" customWidth="1"/>
    <col min="8450" max="8450" width="43.28515625" style="3" customWidth="1"/>
    <col min="8451" max="8451" width="8" style="3" customWidth="1"/>
    <col min="8452" max="8452" width="13.85546875" style="3" customWidth="1"/>
    <col min="8453" max="8453" width="15.5703125" style="3" customWidth="1"/>
    <col min="8454" max="8454" width="8.5703125" style="3" customWidth="1"/>
    <col min="8455" max="8455" width="11" style="3" customWidth="1"/>
    <col min="8456" max="8456" width="12.5703125" style="3" customWidth="1"/>
    <col min="8457" max="8457" width="33.85546875" style="3" customWidth="1"/>
    <col min="8458" max="8458" width="9.28515625" style="3" customWidth="1"/>
    <col min="8459" max="8459" width="7.42578125" style="3" customWidth="1"/>
    <col min="8460" max="8460" width="9.28515625" style="3" customWidth="1"/>
    <col min="8461" max="8461" width="12.42578125" style="3" customWidth="1"/>
    <col min="8462" max="8462" width="8.85546875" style="3" customWidth="1"/>
    <col min="8463" max="8703" width="9.140625" style="3"/>
    <col min="8704" max="8704" width="10.85546875" style="3" bestFit="1" customWidth="1"/>
    <col min="8705" max="8705" width="5.85546875" style="3" customWidth="1"/>
    <col min="8706" max="8706" width="43.28515625" style="3" customWidth="1"/>
    <col min="8707" max="8707" width="8" style="3" customWidth="1"/>
    <col min="8708" max="8708" width="13.85546875" style="3" customWidth="1"/>
    <col min="8709" max="8709" width="15.5703125" style="3" customWidth="1"/>
    <col min="8710" max="8710" width="8.5703125" style="3" customWidth="1"/>
    <col min="8711" max="8711" width="11" style="3" customWidth="1"/>
    <col min="8712" max="8712" width="12.5703125" style="3" customWidth="1"/>
    <col min="8713" max="8713" width="33.85546875" style="3" customWidth="1"/>
    <col min="8714" max="8714" width="9.28515625" style="3" customWidth="1"/>
    <col min="8715" max="8715" width="7.42578125" style="3" customWidth="1"/>
    <col min="8716" max="8716" width="9.28515625" style="3" customWidth="1"/>
    <col min="8717" max="8717" width="12.42578125" style="3" customWidth="1"/>
    <col min="8718" max="8718" width="8.85546875" style="3" customWidth="1"/>
    <col min="8719" max="8959" width="9.140625" style="3"/>
    <col min="8960" max="8960" width="10.85546875" style="3" bestFit="1" customWidth="1"/>
    <col min="8961" max="8961" width="5.85546875" style="3" customWidth="1"/>
    <col min="8962" max="8962" width="43.28515625" style="3" customWidth="1"/>
    <col min="8963" max="8963" width="8" style="3" customWidth="1"/>
    <col min="8964" max="8964" width="13.85546875" style="3" customWidth="1"/>
    <col min="8965" max="8965" width="15.5703125" style="3" customWidth="1"/>
    <col min="8966" max="8966" width="8.5703125" style="3" customWidth="1"/>
    <col min="8967" max="8967" width="11" style="3" customWidth="1"/>
    <col min="8968" max="8968" width="12.5703125" style="3" customWidth="1"/>
    <col min="8969" max="8969" width="33.85546875" style="3" customWidth="1"/>
    <col min="8970" max="8970" width="9.28515625" style="3" customWidth="1"/>
    <col min="8971" max="8971" width="7.42578125" style="3" customWidth="1"/>
    <col min="8972" max="8972" width="9.28515625" style="3" customWidth="1"/>
    <col min="8973" max="8973" width="12.42578125" style="3" customWidth="1"/>
    <col min="8974" max="8974" width="8.85546875" style="3" customWidth="1"/>
    <col min="8975" max="9215" width="9.140625" style="3"/>
    <col min="9216" max="9216" width="10.85546875" style="3" bestFit="1" customWidth="1"/>
    <col min="9217" max="9217" width="5.85546875" style="3" customWidth="1"/>
    <col min="9218" max="9218" width="43.28515625" style="3" customWidth="1"/>
    <col min="9219" max="9219" width="8" style="3" customWidth="1"/>
    <col min="9220" max="9220" width="13.85546875" style="3" customWidth="1"/>
    <col min="9221" max="9221" width="15.5703125" style="3" customWidth="1"/>
    <col min="9222" max="9222" width="8.5703125" style="3" customWidth="1"/>
    <col min="9223" max="9223" width="11" style="3" customWidth="1"/>
    <col min="9224" max="9224" width="12.5703125" style="3" customWidth="1"/>
    <col min="9225" max="9225" width="33.85546875" style="3" customWidth="1"/>
    <col min="9226" max="9226" width="9.28515625" style="3" customWidth="1"/>
    <col min="9227" max="9227" width="7.42578125" style="3" customWidth="1"/>
    <col min="9228" max="9228" width="9.28515625" style="3" customWidth="1"/>
    <col min="9229" max="9229" width="12.42578125" style="3" customWidth="1"/>
    <col min="9230" max="9230" width="8.85546875" style="3" customWidth="1"/>
    <col min="9231" max="9471" width="9.140625" style="3"/>
    <col min="9472" max="9472" width="10.85546875" style="3" bestFit="1" customWidth="1"/>
    <col min="9473" max="9473" width="5.85546875" style="3" customWidth="1"/>
    <col min="9474" max="9474" width="43.28515625" style="3" customWidth="1"/>
    <col min="9475" max="9475" width="8" style="3" customWidth="1"/>
    <col min="9476" max="9476" width="13.85546875" style="3" customWidth="1"/>
    <col min="9477" max="9477" width="15.5703125" style="3" customWidth="1"/>
    <col min="9478" max="9478" width="8.5703125" style="3" customWidth="1"/>
    <col min="9479" max="9479" width="11" style="3" customWidth="1"/>
    <col min="9480" max="9480" width="12.5703125" style="3" customWidth="1"/>
    <col min="9481" max="9481" width="33.85546875" style="3" customWidth="1"/>
    <col min="9482" max="9482" width="9.28515625" style="3" customWidth="1"/>
    <col min="9483" max="9483" width="7.42578125" style="3" customWidth="1"/>
    <col min="9484" max="9484" width="9.28515625" style="3" customWidth="1"/>
    <col min="9485" max="9485" width="12.42578125" style="3" customWidth="1"/>
    <col min="9486" max="9486" width="8.85546875" style="3" customWidth="1"/>
    <col min="9487" max="9727" width="9.140625" style="3"/>
    <col min="9728" max="9728" width="10.85546875" style="3" bestFit="1" customWidth="1"/>
    <col min="9729" max="9729" width="5.85546875" style="3" customWidth="1"/>
    <col min="9730" max="9730" width="43.28515625" style="3" customWidth="1"/>
    <col min="9731" max="9731" width="8" style="3" customWidth="1"/>
    <col min="9732" max="9732" width="13.85546875" style="3" customWidth="1"/>
    <col min="9733" max="9733" width="15.5703125" style="3" customWidth="1"/>
    <col min="9734" max="9734" width="8.5703125" style="3" customWidth="1"/>
    <col min="9735" max="9735" width="11" style="3" customWidth="1"/>
    <col min="9736" max="9736" width="12.5703125" style="3" customWidth="1"/>
    <col min="9737" max="9737" width="33.85546875" style="3" customWidth="1"/>
    <col min="9738" max="9738" width="9.28515625" style="3" customWidth="1"/>
    <col min="9739" max="9739" width="7.42578125" style="3" customWidth="1"/>
    <col min="9740" max="9740" width="9.28515625" style="3" customWidth="1"/>
    <col min="9741" max="9741" width="12.42578125" style="3" customWidth="1"/>
    <col min="9742" max="9742" width="8.85546875" style="3" customWidth="1"/>
    <col min="9743" max="9983" width="9.140625" style="3"/>
    <col min="9984" max="9984" width="10.85546875" style="3" bestFit="1" customWidth="1"/>
    <col min="9985" max="9985" width="5.85546875" style="3" customWidth="1"/>
    <col min="9986" max="9986" width="43.28515625" style="3" customWidth="1"/>
    <col min="9987" max="9987" width="8" style="3" customWidth="1"/>
    <col min="9988" max="9988" width="13.85546875" style="3" customWidth="1"/>
    <col min="9989" max="9989" width="15.5703125" style="3" customWidth="1"/>
    <col min="9990" max="9990" width="8.5703125" style="3" customWidth="1"/>
    <col min="9991" max="9991" width="11" style="3" customWidth="1"/>
    <col min="9992" max="9992" width="12.5703125" style="3" customWidth="1"/>
    <col min="9993" max="9993" width="33.85546875" style="3" customWidth="1"/>
    <col min="9994" max="9994" width="9.28515625" style="3" customWidth="1"/>
    <col min="9995" max="9995" width="7.42578125" style="3" customWidth="1"/>
    <col min="9996" max="9996" width="9.28515625" style="3" customWidth="1"/>
    <col min="9997" max="9997" width="12.42578125" style="3" customWidth="1"/>
    <col min="9998" max="9998" width="8.85546875" style="3" customWidth="1"/>
    <col min="9999" max="10239" width="9.140625" style="3"/>
    <col min="10240" max="10240" width="10.85546875" style="3" bestFit="1" customWidth="1"/>
    <col min="10241" max="10241" width="5.85546875" style="3" customWidth="1"/>
    <col min="10242" max="10242" width="43.28515625" style="3" customWidth="1"/>
    <col min="10243" max="10243" width="8" style="3" customWidth="1"/>
    <col min="10244" max="10244" width="13.85546875" style="3" customWidth="1"/>
    <col min="10245" max="10245" width="15.5703125" style="3" customWidth="1"/>
    <col min="10246" max="10246" width="8.5703125" style="3" customWidth="1"/>
    <col min="10247" max="10247" width="11" style="3" customWidth="1"/>
    <col min="10248" max="10248" width="12.5703125" style="3" customWidth="1"/>
    <col min="10249" max="10249" width="33.85546875" style="3" customWidth="1"/>
    <col min="10250" max="10250" width="9.28515625" style="3" customWidth="1"/>
    <col min="10251" max="10251" width="7.42578125" style="3" customWidth="1"/>
    <col min="10252" max="10252" width="9.28515625" style="3" customWidth="1"/>
    <col min="10253" max="10253" width="12.42578125" style="3" customWidth="1"/>
    <col min="10254" max="10254" width="8.85546875" style="3" customWidth="1"/>
    <col min="10255" max="10495" width="9.140625" style="3"/>
    <col min="10496" max="10496" width="10.85546875" style="3" bestFit="1" customWidth="1"/>
    <col min="10497" max="10497" width="5.85546875" style="3" customWidth="1"/>
    <col min="10498" max="10498" width="43.28515625" style="3" customWidth="1"/>
    <col min="10499" max="10499" width="8" style="3" customWidth="1"/>
    <col min="10500" max="10500" width="13.85546875" style="3" customWidth="1"/>
    <col min="10501" max="10501" width="15.5703125" style="3" customWidth="1"/>
    <col min="10502" max="10502" width="8.5703125" style="3" customWidth="1"/>
    <col min="10503" max="10503" width="11" style="3" customWidth="1"/>
    <col min="10504" max="10504" width="12.5703125" style="3" customWidth="1"/>
    <col min="10505" max="10505" width="33.85546875" style="3" customWidth="1"/>
    <col min="10506" max="10506" width="9.28515625" style="3" customWidth="1"/>
    <col min="10507" max="10507" width="7.42578125" style="3" customWidth="1"/>
    <col min="10508" max="10508" width="9.28515625" style="3" customWidth="1"/>
    <col min="10509" max="10509" width="12.42578125" style="3" customWidth="1"/>
    <col min="10510" max="10510" width="8.85546875" style="3" customWidth="1"/>
    <col min="10511" max="10751" width="9.140625" style="3"/>
    <col min="10752" max="10752" width="10.85546875" style="3" bestFit="1" customWidth="1"/>
    <col min="10753" max="10753" width="5.85546875" style="3" customWidth="1"/>
    <col min="10754" max="10754" width="43.28515625" style="3" customWidth="1"/>
    <col min="10755" max="10755" width="8" style="3" customWidth="1"/>
    <col min="10756" max="10756" width="13.85546875" style="3" customWidth="1"/>
    <col min="10757" max="10757" width="15.5703125" style="3" customWidth="1"/>
    <col min="10758" max="10758" width="8.5703125" style="3" customWidth="1"/>
    <col min="10759" max="10759" width="11" style="3" customWidth="1"/>
    <col min="10760" max="10760" width="12.5703125" style="3" customWidth="1"/>
    <col min="10761" max="10761" width="33.85546875" style="3" customWidth="1"/>
    <col min="10762" max="10762" width="9.28515625" style="3" customWidth="1"/>
    <col min="10763" max="10763" width="7.42578125" style="3" customWidth="1"/>
    <col min="10764" max="10764" width="9.28515625" style="3" customWidth="1"/>
    <col min="10765" max="10765" width="12.42578125" style="3" customWidth="1"/>
    <col min="10766" max="10766" width="8.85546875" style="3" customWidth="1"/>
    <col min="10767" max="11007" width="9.140625" style="3"/>
    <col min="11008" max="11008" width="10.85546875" style="3" bestFit="1" customWidth="1"/>
    <col min="11009" max="11009" width="5.85546875" style="3" customWidth="1"/>
    <col min="11010" max="11010" width="43.28515625" style="3" customWidth="1"/>
    <col min="11011" max="11011" width="8" style="3" customWidth="1"/>
    <col min="11012" max="11012" width="13.85546875" style="3" customWidth="1"/>
    <col min="11013" max="11013" width="15.5703125" style="3" customWidth="1"/>
    <col min="11014" max="11014" width="8.5703125" style="3" customWidth="1"/>
    <col min="11015" max="11015" width="11" style="3" customWidth="1"/>
    <col min="11016" max="11016" width="12.5703125" style="3" customWidth="1"/>
    <col min="11017" max="11017" width="33.85546875" style="3" customWidth="1"/>
    <col min="11018" max="11018" width="9.28515625" style="3" customWidth="1"/>
    <col min="11019" max="11019" width="7.42578125" style="3" customWidth="1"/>
    <col min="11020" max="11020" width="9.28515625" style="3" customWidth="1"/>
    <col min="11021" max="11021" width="12.42578125" style="3" customWidth="1"/>
    <col min="11022" max="11022" width="8.85546875" style="3" customWidth="1"/>
    <col min="11023" max="11263" width="9.140625" style="3"/>
    <col min="11264" max="11264" width="10.85546875" style="3" bestFit="1" customWidth="1"/>
    <col min="11265" max="11265" width="5.85546875" style="3" customWidth="1"/>
    <col min="11266" max="11266" width="43.28515625" style="3" customWidth="1"/>
    <col min="11267" max="11267" width="8" style="3" customWidth="1"/>
    <col min="11268" max="11268" width="13.85546875" style="3" customWidth="1"/>
    <col min="11269" max="11269" width="15.5703125" style="3" customWidth="1"/>
    <col min="11270" max="11270" width="8.5703125" style="3" customWidth="1"/>
    <col min="11271" max="11271" width="11" style="3" customWidth="1"/>
    <col min="11272" max="11272" width="12.5703125" style="3" customWidth="1"/>
    <col min="11273" max="11273" width="33.85546875" style="3" customWidth="1"/>
    <col min="11274" max="11274" width="9.28515625" style="3" customWidth="1"/>
    <col min="11275" max="11275" width="7.42578125" style="3" customWidth="1"/>
    <col min="11276" max="11276" width="9.28515625" style="3" customWidth="1"/>
    <col min="11277" max="11277" width="12.42578125" style="3" customWidth="1"/>
    <col min="11278" max="11278" width="8.85546875" style="3" customWidth="1"/>
    <col min="11279" max="11519" width="9.140625" style="3"/>
    <col min="11520" max="11520" width="10.85546875" style="3" bestFit="1" customWidth="1"/>
    <col min="11521" max="11521" width="5.85546875" style="3" customWidth="1"/>
    <col min="11522" max="11522" width="43.28515625" style="3" customWidth="1"/>
    <col min="11523" max="11523" width="8" style="3" customWidth="1"/>
    <col min="11524" max="11524" width="13.85546875" style="3" customWidth="1"/>
    <col min="11525" max="11525" width="15.5703125" style="3" customWidth="1"/>
    <col min="11526" max="11526" width="8.5703125" style="3" customWidth="1"/>
    <col min="11527" max="11527" width="11" style="3" customWidth="1"/>
    <col min="11528" max="11528" width="12.5703125" style="3" customWidth="1"/>
    <col min="11529" max="11529" width="33.85546875" style="3" customWidth="1"/>
    <col min="11530" max="11530" width="9.28515625" style="3" customWidth="1"/>
    <col min="11531" max="11531" width="7.42578125" style="3" customWidth="1"/>
    <col min="11532" max="11532" width="9.28515625" style="3" customWidth="1"/>
    <col min="11533" max="11533" width="12.42578125" style="3" customWidth="1"/>
    <col min="11534" max="11534" width="8.85546875" style="3" customWidth="1"/>
    <col min="11535" max="11775" width="9.140625" style="3"/>
    <col min="11776" max="11776" width="10.85546875" style="3" bestFit="1" customWidth="1"/>
    <col min="11777" max="11777" width="5.85546875" style="3" customWidth="1"/>
    <col min="11778" max="11778" width="43.28515625" style="3" customWidth="1"/>
    <col min="11779" max="11779" width="8" style="3" customWidth="1"/>
    <col min="11780" max="11780" width="13.85546875" style="3" customWidth="1"/>
    <col min="11781" max="11781" width="15.5703125" style="3" customWidth="1"/>
    <col min="11782" max="11782" width="8.5703125" style="3" customWidth="1"/>
    <col min="11783" max="11783" width="11" style="3" customWidth="1"/>
    <col min="11784" max="11784" width="12.5703125" style="3" customWidth="1"/>
    <col min="11785" max="11785" width="33.85546875" style="3" customWidth="1"/>
    <col min="11786" max="11786" width="9.28515625" style="3" customWidth="1"/>
    <col min="11787" max="11787" width="7.42578125" style="3" customWidth="1"/>
    <col min="11788" max="11788" width="9.28515625" style="3" customWidth="1"/>
    <col min="11789" max="11789" width="12.42578125" style="3" customWidth="1"/>
    <col min="11790" max="11790" width="8.85546875" style="3" customWidth="1"/>
    <col min="11791" max="12031" width="9.140625" style="3"/>
    <col min="12032" max="12032" width="10.85546875" style="3" bestFit="1" customWidth="1"/>
    <col min="12033" max="12033" width="5.85546875" style="3" customWidth="1"/>
    <col min="12034" max="12034" width="43.28515625" style="3" customWidth="1"/>
    <col min="12035" max="12035" width="8" style="3" customWidth="1"/>
    <col min="12036" max="12036" width="13.85546875" style="3" customWidth="1"/>
    <col min="12037" max="12037" width="15.5703125" style="3" customWidth="1"/>
    <col min="12038" max="12038" width="8.5703125" style="3" customWidth="1"/>
    <col min="12039" max="12039" width="11" style="3" customWidth="1"/>
    <col min="12040" max="12040" width="12.5703125" style="3" customWidth="1"/>
    <col min="12041" max="12041" width="33.85546875" style="3" customWidth="1"/>
    <col min="12042" max="12042" width="9.28515625" style="3" customWidth="1"/>
    <col min="12043" max="12043" width="7.42578125" style="3" customWidth="1"/>
    <col min="12044" max="12044" width="9.28515625" style="3" customWidth="1"/>
    <col min="12045" max="12045" width="12.42578125" style="3" customWidth="1"/>
    <col min="12046" max="12046" width="8.85546875" style="3" customWidth="1"/>
    <col min="12047" max="12287" width="9.140625" style="3"/>
    <col min="12288" max="12288" width="10.85546875" style="3" bestFit="1" customWidth="1"/>
    <col min="12289" max="12289" width="5.85546875" style="3" customWidth="1"/>
    <col min="12290" max="12290" width="43.28515625" style="3" customWidth="1"/>
    <col min="12291" max="12291" width="8" style="3" customWidth="1"/>
    <col min="12292" max="12292" width="13.85546875" style="3" customWidth="1"/>
    <col min="12293" max="12293" width="15.5703125" style="3" customWidth="1"/>
    <col min="12294" max="12294" width="8.5703125" style="3" customWidth="1"/>
    <col min="12295" max="12295" width="11" style="3" customWidth="1"/>
    <col min="12296" max="12296" width="12.5703125" style="3" customWidth="1"/>
    <col min="12297" max="12297" width="33.85546875" style="3" customWidth="1"/>
    <col min="12298" max="12298" width="9.28515625" style="3" customWidth="1"/>
    <col min="12299" max="12299" width="7.42578125" style="3" customWidth="1"/>
    <col min="12300" max="12300" width="9.28515625" style="3" customWidth="1"/>
    <col min="12301" max="12301" width="12.42578125" style="3" customWidth="1"/>
    <col min="12302" max="12302" width="8.85546875" style="3" customWidth="1"/>
    <col min="12303" max="12543" width="9.140625" style="3"/>
    <col min="12544" max="12544" width="10.85546875" style="3" bestFit="1" customWidth="1"/>
    <col min="12545" max="12545" width="5.85546875" style="3" customWidth="1"/>
    <col min="12546" max="12546" width="43.28515625" style="3" customWidth="1"/>
    <col min="12547" max="12547" width="8" style="3" customWidth="1"/>
    <col min="12548" max="12548" width="13.85546875" style="3" customWidth="1"/>
    <col min="12549" max="12549" width="15.5703125" style="3" customWidth="1"/>
    <col min="12550" max="12550" width="8.5703125" style="3" customWidth="1"/>
    <col min="12551" max="12551" width="11" style="3" customWidth="1"/>
    <col min="12552" max="12552" width="12.5703125" style="3" customWidth="1"/>
    <col min="12553" max="12553" width="33.85546875" style="3" customWidth="1"/>
    <col min="12554" max="12554" width="9.28515625" style="3" customWidth="1"/>
    <col min="12555" max="12555" width="7.42578125" style="3" customWidth="1"/>
    <col min="12556" max="12556" width="9.28515625" style="3" customWidth="1"/>
    <col min="12557" max="12557" width="12.42578125" style="3" customWidth="1"/>
    <col min="12558" max="12558" width="8.85546875" style="3" customWidth="1"/>
    <col min="12559" max="12799" width="9.140625" style="3"/>
    <col min="12800" max="12800" width="10.85546875" style="3" bestFit="1" customWidth="1"/>
    <col min="12801" max="12801" width="5.85546875" style="3" customWidth="1"/>
    <col min="12802" max="12802" width="43.28515625" style="3" customWidth="1"/>
    <col min="12803" max="12803" width="8" style="3" customWidth="1"/>
    <col min="12804" max="12804" width="13.85546875" style="3" customWidth="1"/>
    <col min="12805" max="12805" width="15.5703125" style="3" customWidth="1"/>
    <col min="12806" max="12806" width="8.5703125" style="3" customWidth="1"/>
    <col min="12807" max="12807" width="11" style="3" customWidth="1"/>
    <col min="12808" max="12808" width="12.5703125" style="3" customWidth="1"/>
    <col min="12809" max="12809" width="33.85546875" style="3" customWidth="1"/>
    <col min="12810" max="12810" width="9.28515625" style="3" customWidth="1"/>
    <col min="12811" max="12811" width="7.42578125" style="3" customWidth="1"/>
    <col min="12812" max="12812" width="9.28515625" style="3" customWidth="1"/>
    <col min="12813" max="12813" width="12.42578125" style="3" customWidth="1"/>
    <col min="12814" max="12814" width="8.85546875" style="3" customWidth="1"/>
    <col min="12815" max="13055" width="9.140625" style="3"/>
    <col min="13056" max="13056" width="10.85546875" style="3" bestFit="1" customWidth="1"/>
    <col min="13057" max="13057" width="5.85546875" style="3" customWidth="1"/>
    <col min="13058" max="13058" width="43.28515625" style="3" customWidth="1"/>
    <col min="13059" max="13059" width="8" style="3" customWidth="1"/>
    <col min="13060" max="13060" width="13.85546875" style="3" customWidth="1"/>
    <col min="13061" max="13061" width="15.5703125" style="3" customWidth="1"/>
    <col min="13062" max="13062" width="8.5703125" style="3" customWidth="1"/>
    <col min="13063" max="13063" width="11" style="3" customWidth="1"/>
    <col min="13064" max="13064" width="12.5703125" style="3" customWidth="1"/>
    <col min="13065" max="13065" width="33.85546875" style="3" customWidth="1"/>
    <col min="13066" max="13066" width="9.28515625" style="3" customWidth="1"/>
    <col min="13067" max="13067" width="7.42578125" style="3" customWidth="1"/>
    <col min="13068" max="13068" width="9.28515625" style="3" customWidth="1"/>
    <col min="13069" max="13069" width="12.42578125" style="3" customWidth="1"/>
    <col min="13070" max="13070" width="8.85546875" style="3" customWidth="1"/>
    <col min="13071" max="13311" width="9.140625" style="3"/>
    <col min="13312" max="13312" width="10.85546875" style="3" bestFit="1" customWidth="1"/>
    <col min="13313" max="13313" width="5.85546875" style="3" customWidth="1"/>
    <col min="13314" max="13314" width="43.28515625" style="3" customWidth="1"/>
    <col min="13315" max="13315" width="8" style="3" customWidth="1"/>
    <col min="13316" max="13316" width="13.85546875" style="3" customWidth="1"/>
    <col min="13317" max="13317" width="15.5703125" style="3" customWidth="1"/>
    <col min="13318" max="13318" width="8.5703125" style="3" customWidth="1"/>
    <col min="13319" max="13319" width="11" style="3" customWidth="1"/>
    <col min="13320" max="13320" width="12.5703125" style="3" customWidth="1"/>
    <col min="13321" max="13321" width="33.85546875" style="3" customWidth="1"/>
    <col min="13322" max="13322" width="9.28515625" style="3" customWidth="1"/>
    <col min="13323" max="13323" width="7.42578125" style="3" customWidth="1"/>
    <col min="13324" max="13324" width="9.28515625" style="3" customWidth="1"/>
    <col min="13325" max="13325" width="12.42578125" style="3" customWidth="1"/>
    <col min="13326" max="13326" width="8.85546875" style="3" customWidth="1"/>
    <col min="13327" max="13567" width="9.140625" style="3"/>
    <col min="13568" max="13568" width="10.85546875" style="3" bestFit="1" customWidth="1"/>
    <col min="13569" max="13569" width="5.85546875" style="3" customWidth="1"/>
    <col min="13570" max="13570" width="43.28515625" style="3" customWidth="1"/>
    <col min="13571" max="13571" width="8" style="3" customWidth="1"/>
    <col min="13572" max="13572" width="13.85546875" style="3" customWidth="1"/>
    <col min="13573" max="13573" width="15.5703125" style="3" customWidth="1"/>
    <col min="13574" max="13574" width="8.5703125" style="3" customWidth="1"/>
    <col min="13575" max="13575" width="11" style="3" customWidth="1"/>
    <col min="13576" max="13576" width="12.5703125" style="3" customWidth="1"/>
    <col min="13577" max="13577" width="33.85546875" style="3" customWidth="1"/>
    <col min="13578" max="13578" width="9.28515625" style="3" customWidth="1"/>
    <col min="13579" max="13579" width="7.42578125" style="3" customWidth="1"/>
    <col min="13580" max="13580" width="9.28515625" style="3" customWidth="1"/>
    <col min="13581" max="13581" width="12.42578125" style="3" customWidth="1"/>
    <col min="13582" max="13582" width="8.85546875" style="3" customWidth="1"/>
    <col min="13583" max="13823" width="9.140625" style="3"/>
    <col min="13824" max="13824" width="10.85546875" style="3" bestFit="1" customWidth="1"/>
    <col min="13825" max="13825" width="5.85546875" style="3" customWidth="1"/>
    <col min="13826" max="13826" width="43.28515625" style="3" customWidth="1"/>
    <col min="13827" max="13827" width="8" style="3" customWidth="1"/>
    <col min="13828" max="13828" width="13.85546875" style="3" customWidth="1"/>
    <col min="13829" max="13829" width="15.5703125" style="3" customWidth="1"/>
    <col min="13830" max="13830" width="8.5703125" style="3" customWidth="1"/>
    <col min="13831" max="13831" width="11" style="3" customWidth="1"/>
    <col min="13832" max="13832" width="12.5703125" style="3" customWidth="1"/>
    <col min="13833" max="13833" width="33.85546875" style="3" customWidth="1"/>
    <col min="13834" max="13834" width="9.28515625" style="3" customWidth="1"/>
    <col min="13835" max="13835" width="7.42578125" style="3" customWidth="1"/>
    <col min="13836" max="13836" width="9.28515625" style="3" customWidth="1"/>
    <col min="13837" max="13837" width="12.42578125" style="3" customWidth="1"/>
    <col min="13838" max="13838" width="8.85546875" style="3" customWidth="1"/>
    <col min="13839" max="14079" width="9.140625" style="3"/>
    <col min="14080" max="14080" width="10.85546875" style="3" bestFit="1" customWidth="1"/>
    <col min="14081" max="14081" width="5.85546875" style="3" customWidth="1"/>
    <col min="14082" max="14082" width="43.28515625" style="3" customWidth="1"/>
    <col min="14083" max="14083" width="8" style="3" customWidth="1"/>
    <col min="14084" max="14084" width="13.85546875" style="3" customWidth="1"/>
    <col min="14085" max="14085" width="15.5703125" style="3" customWidth="1"/>
    <col min="14086" max="14086" width="8.5703125" style="3" customWidth="1"/>
    <col min="14087" max="14087" width="11" style="3" customWidth="1"/>
    <col min="14088" max="14088" width="12.5703125" style="3" customWidth="1"/>
    <col min="14089" max="14089" width="33.85546875" style="3" customWidth="1"/>
    <col min="14090" max="14090" width="9.28515625" style="3" customWidth="1"/>
    <col min="14091" max="14091" width="7.42578125" style="3" customWidth="1"/>
    <col min="14092" max="14092" width="9.28515625" style="3" customWidth="1"/>
    <col min="14093" max="14093" width="12.42578125" style="3" customWidth="1"/>
    <col min="14094" max="14094" width="8.85546875" style="3" customWidth="1"/>
    <col min="14095" max="14335" width="9.140625" style="3"/>
    <col min="14336" max="14336" width="10.85546875" style="3" bestFit="1" customWidth="1"/>
    <col min="14337" max="14337" width="5.85546875" style="3" customWidth="1"/>
    <col min="14338" max="14338" width="43.28515625" style="3" customWidth="1"/>
    <col min="14339" max="14339" width="8" style="3" customWidth="1"/>
    <col min="14340" max="14340" width="13.85546875" style="3" customWidth="1"/>
    <col min="14341" max="14341" width="15.5703125" style="3" customWidth="1"/>
    <col min="14342" max="14342" width="8.5703125" style="3" customWidth="1"/>
    <col min="14343" max="14343" width="11" style="3" customWidth="1"/>
    <col min="14344" max="14344" width="12.5703125" style="3" customWidth="1"/>
    <col min="14345" max="14345" width="33.85546875" style="3" customWidth="1"/>
    <col min="14346" max="14346" width="9.28515625" style="3" customWidth="1"/>
    <col min="14347" max="14347" width="7.42578125" style="3" customWidth="1"/>
    <col min="14348" max="14348" width="9.28515625" style="3" customWidth="1"/>
    <col min="14349" max="14349" width="12.42578125" style="3" customWidth="1"/>
    <col min="14350" max="14350" width="8.85546875" style="3" customWidth="1"/>
    <col min="14351" max="14591" width="9.140625" style="3"/>
    <col min="14592" max="14592" width="10.85546875" style="3" bestFit="1" customWidth="1"/>
    <col min="14593" max="14593" width="5.85546875" style="3" customWidth="1"/>
    <col min="14594" max="14594" width="43.28515625" style="3" customWidth="1"/>
    <col min="14595" max="14595" width="8" style="3" customWidth="1"/>
    <col min="14596" max="14596" width="13.85546875" style="3" customWidth="1"/>
    <col min="14597" max="14597" width="15.5703125" style="3" customWidth="1"/>
    <col min="14598" max="14598" width="8.5703125" style="3" customWidth="1"/>
    <col min="14599" max="14599" width="11" style="3" customWidth="1"/>
    <col min="14600" max="14600" width="12.5703125" style="3" customWidth="1"/>
    <col min="14601" max="14601" width="33.85546875" style="3" customWidth="1"/>
    <col min="14602" max="14602" width="9.28515625" style="3" customWidth="1"/>
    <col min="14603" max="14603" width="7.42578125" style="3" customWidth="1"/>
    <col min="14604" max="14604" width="9.28515625" style="3" customWidth="1"/>
    <col min="14605" max="14605" width="12.42578125" style="3" customWidth="1"/>
    <col min="14606" max="14606" width="8.85546875" style="3" customWidth="1"/>
    <col min="14607" max="14847" width="9.140625" style="3"/>
    <col min="14848" max="14848" width="10.85546875" style="3" bestFit="1" customWidth="1"/>
    <col min="14849" max="14849" width="5.85546875" style="3" customWidth="1"/>
    <col min="14850" max="14850" width="43.28515625" style="3" customWidth="1"/>
    <col min="14851" max="14851" width="8" style="3" customWidth="1"/>
    <col min="14852" max="14852" width="13.85546875" style="3" customWidth="1"/>
    <col min="14853" max="14853" width="15.5703125" style="3" customWidth="1"/>
    <col min="14854" max="14854" width="8.5703125" style="3" customWidth="1"/>
    <col min="14855" max="14855" width="11" style="3" customWidth="1"/>
    <col min="14856" max="14856" width="12.5703125" style="3" customWidth="1"/>
    <col min="14857" max="14857" width="33.85546875" style="3" customWidth="1"/>
    <col min="14858" max="14858" width="9.28515625" style="3" customWidth="1"/>
    <col min="14859" max="14859" width="7.42578125" style="3" customWidth="1"/>
    <col min="14860" max="14860" width="9.28515625" style="3" customWidth="1"/>
    <col min="14861" max="14861" width="12.42578125" style="3" customWidth="1"/>
    <col min="14862" max="14862" width="8.85546875" style="3" customWidth="1"/>
    <col min="14863" max="15103" width="9.140625" style="3"/>
    <col min="15104" max="15104" width="10.85546875" style="3" bestFit="1" customWidth="1"/>
    <col min="15105" max="15105" width="5.85546875" style="3" customWidth="1"/>
    <col min="15106" max="15106" width="43.28515625" style="3" customWidth="1"/>
    <col min="15107" max="15107" width="8" style="3" customWidth="1"/>
    <col min="15108" max="15108" width="13.85546875" style="3" customWidth="1"/>
    <col min="15109" max="15109" width="15.5703125" style="3" customWidth="1"/>
    <col min="15110" max="15110" width="8.5703125" style="3" customWidth="1"/>
    <col min="15111" max="15111" width="11" style="3" customWidth="1"/>
    <col min="15112" max="15112" width="12.5703125" style="3" customWidth="1"/>
    <col min="15113" max="15113" width="33.85546875" style="3" customWidth="1"/>
    <col min="15114" max="15114" width="9.28515625" style="3" customWidth="1"/>
    <col min="15115" max="15115" width="7.42578125" style="3" customWidth="1"/>
    <col min="15116" max="15116" width="9.28515625" style="3" customWidth="1"/>
    <col min="15117" max="15117" width="12.42578125" style="3" customWidth="1"/>
    <col min="15118" max="15118" width="8.85546875" style="3" customWidth="1"/>
    <col min="15119" max="15359" width="9.140625" style="3"/>
    <col min="15360" max="15360" width="10.85546875" style="3" bestFit="1" customWidth="1"/>
    <col min="15361" max="15361" width="5.85546875" style="3" customWidth="1"/>
    <col min="15362" max="15362" width="43.28515625" style="3" customWidth="1"/>
    <col min="15363" max="15363" width="8" style="3" customWidth="1"/>
    <col min="15364" max="15364" width="13.85546875" style="3" customWidth="1"/>
    <col min="15365" max="15365" width="15.5703125" style="3" customWidth="1"/>
    <col min="15366" max="15366" width="8.5703125" style="3" customWidth="1"/>
    <col min="15367" max="15367" width="11" style="3" customWidth="1"/>
    <col min="15368" max="15368" width="12.5703125" style="3" customWidth="1"/>
    <col min="15369" max="15369" width="33.85546875" style="3" customWidth="1"/>
    <col min="15370" max="15370" width="9.28515625" style="3" customWidth="1"/>
    <col min="15371" max="15371" width="7.42578125" style="3" customWidth="1"/>
    <col min="15372" max="15372" width="9.28515625" style="3" customWidth="1"/>
    <col min="15373" max="15373" width="12.42578125" style="3" customWidth="1"/>
    <col min="15374" max="15374" width="8.85546875" style="3" customWidth="1"/>
    <col min="15375" max="15615" width="9.140625" style="3"/>
    <col min="15616" max="15616" width="10.85546875" style="3" bestFit="1" customWidth="1"/>
    <col min="15617" max="15617" width="5.85546875" style="3" customWidth="1"/>
    <col min="15618" max="15618" width="43.28515625" style="3" customWidth="1"/>
    <col min="15619" max="15619" width="8" style="3" customWidth="1"/>
    <col min="15620" max="15620" width="13.85546875" style="3" customWidth="1"/>
    <col min="15621" max="15621" width="15.5703125" style="3" customWidth="1"/>
    <col min="15622" max="15622" width="8.5703125" style="3" customWidth="1"/>
    <col min="15623" max="15623" width="11" style="3" customWidth="1"/>
    <col min="15624" max="15624" width="12.5703125" style="3" customWidth="1"/>
    <col min="15625" max="15625" width="33.85546875" style="3" customWidth="1"/>
    <col min="15626" max="15626" width="9.28515625" style="3" customWidth="1"/>
    <col min="15627" max="15627" width="7.42578125" style="3" customWidth="1"/>
    <col min="15628" max="15628" width="9.28515625" style="3" customWidth="1"/>
    <col min="15629" max="15629" width="12.42578125" style="3" customWidth="1"/>
    <col min="15630" max="15630" width="8.85546875" style="3" customWidth="1"/>
    <col min="15631" max="15871" width="9.140625" style="3"/>
    <col min="15872" max="15872" width="10.85546875" style="3" bestFit="1" customWidth="1"/>
    <col min="15873" max="15873" width="5.85546875" style="3" customWidth="1"/>
    <col min="15874" max="15874" width="43.28515625" style="3" customWidth="1"/>
    <col min="15875" max="15875" width="8" style="3" customWidth="1"/>
    <col min="15876" max="15876" width="13.85546875" style="3" customWidth="1"/>
    <col min="15877" max="15877" width="15.5703125" style="3" customWidth="1"/>
    <col min="15878" max="15878" width="8.5703125" style="3" customWidth="1"/>
    <col min="15879" max="15879" width="11" style="3" customWidth="1"/>
    <col min="15880" max="15880" width="12.5703125" style="3" customWidth="1"/>
    <col min="15881" max="15881" width="33.85546875" style="3" customWidth="1"/>
    <col min="15882" max="15882" width="9.28515625" style="3" customWidth="1"/>
    <col min="15883" max="15883" width="7.42578125" style="3" customWidth="1"/>
    <col min="15884" max="15884" width="9.28515625" style="3" customWidth="1"/>
    <col min="15885" max="15885" width="12.42578125" style="3" customWidth="1"/>
    <col min="15886" max="15886" width="8.85546875" style="3" customWidth="1"/>
    <col min="15887" max="16127" width="9.140625" style="3"/>
    <col min="16128" max="16128" width="10.85546875" style="3" bestFit="1" customWidth="1"/>
    <col min="16129" max="16129" width="5.85546875" style="3" customWidth="1"/>
    <col min="16130" max="16130" width="43.28515625" style="3" customWidth="1"/>
    <col min="16131" max="16131" width="8" style="3" customWidth="1"/>
    <col min="16132" max="16132" width="13.85546875" style="3" customWidth="1"/>
    <col min="16133" max="16133" width="15.5703125" style="3" customWidth="1"/>
    <col min="16134" max="16134" width="8.5703125" style="3" customWidth="1"/>
    <col min="16135" max="16135" width="11" style="3" customWidth="1"/>
    <col min="16136" max="16136" width="12.5703125" style="3" customWidth="1"/>
    <col min="16137" max="16137" width="33.85546875" style="3" customWidth="1"/>
    <col min="16138" max="16138" width="9.28515625" style="3" customWidth="1"/>
    <col min="16139" max="16139" width="7.42578125" style="3" customWidth="1"/>
    <col min="16140" max="16140" width="9.28515625" style="3" customWidth="1"/>
    <col min="16141" max="16141" width="12.42578125" style="3" customWidth="1"/>
    <col min="16142" max="16142" width="8.85546875" style="3" customWidth="1"/>
    <col min="16143" max="16384" width="9.140625" style="3"/>
  </cols>
  <sheetData>
    <row r="1" spans="1:144">
      <c r="O1" s="296"/>
    </row>
    <row r="2" spans="1:144" ht="18.75">
      <c r="N2" s="199"/>
      <c r="O2" s="297"/>
    </row>
    <row r="3" spans="1:144" ht="23.25">
      <c r="B3" s="794" t="s">
        <v>477</v>
      </c>
      <c r="C3" s="794"/>
      <c r="D3" s="794"/>
      <c r="E3" s="794"/>
      <c r="F3" s="794"/>
      <c r="G3" s="794"/>
      <c r="H3" s="794"/>
      <c r="I3" s="794"/>
      <c r="J3" s="794"/>
      <c r="K3" s="794"/>
      <c r="L3" s="794"/>
      <c r="M3" s="794"/>
      <c r="N3" s="794"/>
      <c r="O3" s="296"/>
    </row>
    <row r="4" spans="1:144">
      <c r="O4" s="296"/>
    </row>
    <row r="5" spans="1:144" ht="33.75" customHeight="1">
      <c r="B5" s="795" t="s">
        <v>0</v>
      </c>
      <c r="C5" s="796" t="s">
        <v>514</v>
      </c>
      <c r="D5" s="797" t="s">
        <v>476</v>
      </c>
      <c r="E5" s="798"/>
      <c r="F5" s="798"/>
      <c r="G5" s="798"/>
      <c r="H5" s="799"/>
      <c r="I5" s="797" t="s">
        <v>1</v>
      </c>
      <c r="J5" s="798"/>
      <c r="K5" s="798"/>
      <c r="L5" s="798"/>
      <c r="M5" s="798"/>
      <c r="N5" s="799"/>
      <c r="O5" s="309" t="s">
        <v>327</v>
      </c>
    </row>
    <row r="6" spans="1:144" ht="128.25" customHeight="1">
      <c r="B6" s="795"/>
      <c r="C6" s="796"/>
      <c r="D6" s="283" t="s">
        <v>328</v>
      </c>
      <c r="E6" s="241" t="s">
        <v>329</v>
      </c>
      <c r="F6" s="241" t="s">
        <v>2</v>
      </c>
      <c r="G6" s="284" t="s">
        <v>3</v>
      </c>
      <c r="H6" s="315" t="s">
        <v>4</v>
      </c>
      <c r="I6" s="5" t="s">
        <v>5</v>
      </c>
      <c r="J6" s="5" t="s">
        <v>6</v>
      </c>
      <c r="K6" s="206" t="s">
        <v>7</v>
      </c>
      <c r="L6" s="206" t="s">
        <v>8</v>
      </c>
      <c r="M6" s="126" t="s">
        <v>389</v>
      </c>
      <c r="N6" s="712" t="s">
        <v>388</v>
      </c>
      <c r="O6" s="569"/>
    </row>
    <row r="7" spans="1:144" ht="38.25" customHeight="1">
      <c r="B7" s="94" t="s">
        <v>9</v>
      </c>
      <c r="C7" s="783" t="s">
        <v>330</v>
      </c>
      <c r="D7" s="784"/>
      <c r="E7" s="784"/>
      <c r="F7" s="784"/>
      <c r="G7" s="784"/>
      <c r="H7" s="784"/>
      <c r="I7" s="784"/>
      <c r="J7" s="784"/>
      <c r="K7" s="784"/>
      <c r="L7" s="784"/>
      <c r="M7" s="784"/>
      <c r="N7" s="785"/>
      <c r="O7" s="569"/>
    </row>
    <row r="8" spans="1:144" ht="32.25" customHeight="1">
      <c r="B8" s="198" t="s">
        <v>234</v>
      </c>
      <c r="C8" s="774" t="s">
        <v>88</v>
      </c>
      <c r="D8" s="775"/>
      <c r="E8" s="775"/>
      <c r="F8" s="775"/>
      <c r="G8" s="775"/>
      <c r="H8" s="775"/>
      <c r="I8" s="775"/>
      <c r="J8" s="775"/>
      <c r="K8" s="775"/>
      <c r="L8" s="775"/>
      <c r="M8" s="775"/>
      <c r="N8" s="776"/>
      <c r="O8" s="569"/>
    </row>
    <row r="9" spans="1:144" s="67" customFormat="1" ht="33.75" customHeight="1">
      <c r="A9" s="99"/>
      <c r="B9" s="66"/>
      <c r="C9" s="753" t="s">
        <v>492</v>
      </c>
      <c r="D9" s="754"/>
      <c r="E9" s="754"/>
      <c r="F9" s="754"/>
      <c r="G9" s="754"/>
      <c r="H9" s="754"/>
      <c r="I9" s="754"/>
      <c r="J9" s="754"/>
      <c r="K9" s="754"/>
      <c r="L9" s="754"/>
      <c r="M9" s="754"/>
      <c r="N9" s="755"/>
      <c r="O9" s="569"/>
      <c r="P9" s="282"/>
      <c r="Q9" s="282"/>
      <c r="R9" s="282"/>
      <c r="S9" s="282"/>
      <c r="T9" s="282"/>
      <c r="U9" s="282"/>
      <c r="V9" s="282"/>
      <c r="W9" s="282"/>
      <c r="X9" s="282"/>
      <c r="Y9" s="282"/>
      <c r="Z9" s="282"/>
      <c r="AA9" s="282"/>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row>
    <row r="10" spans="1:144" s="67" customFormat="1" ht="26.25" customHeight="1">
      <c r="A10" s="99"/>
      <c r="B10" s="66"/>
      <c r="C10" s="753" t="s">
        <v>331</v>
      </c>
      <c r="D10" s="754"/>
      <c r="E10" s="754"/>
      <c r="F10" s="754"/>
      <c r="G10" s="754"/>
      <c r="H10" s="754"/>
      <c r="I10" s="754"/>
      <c r="J10" s="754"/>
      <c r="K10" s="754"/>
      <c r="L10" s="754"/>
      <c r="M10" s="754"/>
      <c r="N10" s="755"/>
      <c r="O10" s="569"/>
      <c r="P10" s="282"/>
      <c r="Q10" s="282"/>
      <c r="R10" s="282"/>
      <c r="S10" s="282"/>
      <c r="T10" s="282"/>
      <c r="U10" s="282"/>
      <c r="V10" s="282"/>
      <c r="W10" s="282"/>
      <c r="X10" s="282"/>
      <c r="Y10" s="282"/>
      <c r="Z10" s="282"/>
      <c r="AA10" s="282"/>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row>
    <row r="11" spans="1:144" s="67" customFormat="1" ht="26.25" customHeight="1">
      <c r="A11" s="99"/>
      <c r="B11" s="66"/>
      <c r="C11" s="753" t="s">
        <v>89</v>
      </c>
      <c r="D11" s="754"/>
      <c r="E11" s="754"/>
      <c r="F11" s="754"/>
      <c r="G11" s="754"/>
      <c r="H11" s="754"/>
      <c r="I11" s="754"/>
      <c r="J11" s="754"/>
      <c r="K11" s="754"/>
      <c r="L11" s="754"/>
      <c r="M11" s="754"/>
      <c r="N11" s="755"/>
      <c r="O11" s="569"/>
      <c r="P11" s="282"/>
      <c r="Q11" s="282"/>
      <c r="R11" s="282"/>
      <c r="S11" s="282"/>
      <c r="T11" s="282"/>
      <c r="U11" s="282"/>
      <c r="V11" s="282"/>
      <c r="W11" s="282"/>
      <c r="X11" s="282"/>
      <c r="Y11" s="282"/>
      <c r="Z11" s="282"/>
      <c r="AA11" s="282"/>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row>
    <row r="12" spans="1:144" s="67" customFormat="1" ht="26.25" customHeight="1">
      <c r="A12" s="99"/>
      <c r="B12" s="66"/>
      <c r="C12" s="753" t="s">
        <v>90</v>
      </c>
      <c r="D12" s="754"/>
      <c r="E12" s="754"/>
      <c r="F12" s="754"/>
      <c r="G12" s="754"/>
      <c r="H12" s="754"/>
      <c r="I12" s="754"/>
      <c r="J12" s="754"/>
      <c r="K12" s="754"/>
      <c r="L12" s="754"/>
      <c r="M12" s="754"/>
      <c r="N12" s="755"/>
      <c r="O12" s="569"/>
      <c r="P12" s="282"/>
      <c r="Q12" s="282"/>
      <c r="R12" s="282"/>
      <c r="S12" s="282"/>
      <c r="T12" s="282"/>
      <c r="U12" s="282"/>
      <c r="V12" s="282"/>
      <c r="W12" s="282"/>
      <c r="X12" s="282"/>
      <c r="Y12" s="282"/>
      <c r="Z12" s="282"/>
      <c r="AA12" s="282"/>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row>
    <row r="13" spans="1:144" s="67" customFormat="1" ht="26.25" customHeight="1">
      <c r="A13" s="99"/>
      <c r="B13" s="66"/>
      <c r="C13" s="753" t="s">
        <v>91</v>
      </c>
      <c r="D13" s="754"/>
      <c r="E13" s="754"/>
      <c r="F13" s="754"/>
      <c r="G13" s="754"/>
      <c r="H13" s="754"/>
      <c r="I13" s="754"/>
      <c r="J13" s="754"/>
      <c r="K13" s="754"/>
      <c r="L13" s="754"/>
      <c r="M13" s="754"/>
      <c r="N13" s="755"/>
      <c r="O13" s="569"/>
      <c r="P13" s="282"/>
      <c r="Q13" s="282"/>
      <c r="R13" s="282"/>
      <c r="S13" s="282"/>
      <c r="T13" s="282"/>
      <c r="U13" s="282"/>
      <c r="V13" s="282"/>
      <c r="W13" s="282"/>
      <c r="X13" s="282"/>
      <c r="Y13" s="282"/>
      <c r="Z13" s="282"/>
      <c r="AA13" s="282"/>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row>
    <row r="14" spans="1:144" s="67" customFormat="1" ht="26.25" customHeight="1">
      <c r="A14" s="99"/>
      <c r="B14" s="66"/>
      <c r="C14" s="753" t="s">
        <v>92</v>
      </c>
      <c r="D14" s="754"/>
      <c r="E14" s="754"/>
      <c r="F14" s="754"/>
      <c r="G14" s="754"/>
      <c r="H14" s="754"/>
      <c r="I14" s="754"/>
      <c r="J14" s="754"/>
      <c r="K14" s="754"/>
      <c r="L14" s="754"/>
      <c r="M14" s="754"/>
      <c r="N14" s="755"/>
      <c r="O14" s="569"/>
      <c r="P14" s="282"/>
      <c r="Q14" s="282"/>
      <c r="R14" s="282"/>
      <c r="S14" s="282"/>
      <c r="T14" s="282"/>
      <c r="U14" s="282"/>
      <c r="V14" s="282"/>
      <c r="W14" s="282"/>
      <c r="X14" s="282"/>
      <c r="Y14" s="282"/>
      <c r="Z14" s="282"/>
      <c r="AA14" s="282"/>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row>
    <row r="15" spans="1:144" s="12" customFormat="1" ht="130.5" customHeight="1">
      <c r="A15" s="627">
        <v>1</v>
      </c>
      <c r="B15" s="8" t="s">
        <v>234</v>
      </c>
      <c r="C15" s="579" t="s">
        <v>400</v>
      </c>
      <c r="D15" s="31"/>
      <c r="E15" s="500">
        <v>398300</v>
      </c>
      <c r="F15" s="500">
        <v>293348.71000000002</v>
      </c>
      <c r="G15" s="544">
        <f t="shared" ref="G15:G40" si="0">F15/E15*100</f>
        <v>73.650190810946526</v>
      </c>
      <c r="H15" s="315">
        <f>G15/100</f>
        <v>0.73650190810946525</v>
      </c>
      <c r="I15" s="728" t="s">
        <v>682</v>
      </c>
      <c r="J15" s="498" t="s">
        <v>10</v>
      </c>
      <c r="K15" s="498">
        <v>100</v>
      </c>
      <c r="L15" s="499">
        <v>100</v>
      </c>
      <c r="M15" s="42">
        <f t="shared" ref="M15:M29" si="1">L15/K15*100</f>
        <v>100</v>
      </c>
      <c r="N15" s="204">
        <v>1</v>
      </c>
      <c r="O15" s="569"/>
      <c r="P15" s="274"/>
      <c r="Q15" s="274"/>
      <c r="R15" s="274"/>
      <c r="S15" s="274"/>
      <c r="T15" s="274"/>
      <c r="U15" s="274"/>
      <c r="V15" s="274"/>
      <c r="W15" s="274"/>
      <c r="X15" s="274"/>
      <c r="Y15" s="274"/>
      <c r="Z15" s="274"/>
      <c r="AA15" s="274"/>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row>
    <row r="16" spans="1:144" s="12" customFormat="1" ht="99.75" customHeight="1">
      <c r="A16" s="627">
        <v>2</v>
      </c>
      <c r="B16" s="8" t="s">
        <v>332</v>
      </c>
      <c r="C16" s="637" t="s">
        <v>401</v>
      </c>
      <c r="D16" s="31"/>
      <c r="E16" s="500">
        <v>4373400</v>
      </c>
      <c r="F16" s="500">
        <v>4373400</v>
      </c>
      <c r="G16" s="544">
        <f t="shared" si="0"/>
        <v>100</v>
      </c>
      <c r="H16" s="315">
        <f t="shared" ref="H16:H39" si="2">G16/100</f>
        <v>1</v>
      </c>
      <c r="I16" s="728" t="s">
        <v>681</v>
      </c>
      <c r="J16" s="498" t="s">
        <v>10</v>
      </c>
      <c r="K16" s="498">
        <v>100</v>
      </c>
      <c r="L16" s="499">
        <v>100</v>
      </c>
      <c r="M16" s="42">
        <f t="shared" si="1"/>
        <v>100</v>
      </c>
      <c r="N16" s="582">
        <v>1</v>
      </c>
      <c r="O16" s="569"/>
      <c r="P16" s="274"/>
      <c r="Q16" s="274"/>
      <c r="R16" s="274"/>
      <c r="S16" s="274"/>
      <c r="T16" s="274"/>
      <c r="U16" s="274"/>
      <c r="V16" s="274"/>
      <c r="W16" s="274"/>
      <c r="X16" s="274"/>
      <c r="Y16" s="274"/>
      <c r="Z16" s="274"/>
      <c r="AA16" s="274"/>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row>
    <row r="17" spans="1:144" s="12" customFormat="1" ht="131.25" customHeight="1">
      <c r="A17" s="627">
        <v>3</v>
      </c>
      <c r="B17" s="8" t="s">
        <v>333</v>
      </c>
      <c r="C17" s="634" t="s">
        <v>490</v>
      </c>
      <c r="D17" s="31"/>
      <c r="E17" s="500">
        <v>11267200</v>
      </c>
      <c r="F17" s="500">
        <v>11267200</v>
      </c>
      <c r="G17" s="544">
        <f t="shared" si="0"/>
        <v>100</v>
      </c>
      <c r="H17" s="315">
        <f t="shared" si="2"/>
        <v>1</v>
      </c>
      <c r="I17" s="727" t="s">
        <v>680</v>
      </c>
      <c r="J17" s="498" t="s">
        <v>10</v>
      </c>
      <c r="K17" s="498">
        <v>100</v>
      </c>
      <c r="L17" s="499">
        <v>100</v>
      </c>
      <c r="M17" s="42">
        <f t="shared" si="1"/>
        <v>100</v>
      </c>
      <c r="N17" s="582">
        <v>1</v>
      </c>
      <c r="O17" s="569"/>
      <c r="P17" s="274"/>
      <c r="Q17" s="274"/>
      <c r="R17" s="274"/>
      <c r="S17" s="274"/>
      <c r="T17" s="274"/>
      <c r="U17" s="274"/>
      <c r="V17" s="274"/>
      <c r="W17" s="274"/>
      <c r="X17" s="274"/>
      <c r="Y17" s="274"/>
      <c r="Z17" s="274"/>
      <c r="AA17" s="274"/>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row>
    <row r="18" spans="1:144" s="12" customFormat="1" ht="261" customHeight="1">
      <c r="A18" s="627">
        <v>4</v>
      </c>
      <c r="B18" s="8" t="s">
        <v>334</v>
      </c>
      <c r="C18" s="634" t="s">
        <v>485</v>
      </c>
      <c r="D18" s="31"/>
      <c r="E18" s="500">
        <v>16818999.539999999</v>
      </c>
      <c r="F18" s="500">
        <v>16454063.689999999</v>
      </c>
      <c r="G18" s="544">
        <f t="shared" si="0"/>
        <v>97.830216659843018</v>
      </c>
      <c r="H18" s="315">
        <f t="shared" si="2"/>
        <v>0.97830216659843017</v>
      </c>
      <c r="I18" s="727" t="s">
        <v>679</v>
      </c>
      <c r="J18" s="498" t="s">
        <v>10</v>
      </c>
      <c r="K18" s="498">
        <v>100</v>
      </c>
      <c r="L18" s="499">
        <v>100</v>
      </c>
      <c r="M18" s="42">
        <f t="shared" si="1"/>
        <v>100</v>
      </c>
      <c r="N18" s="582">
        <v>1</v>
      </c>
      <c r="O18" s="569"/>
      <c r="P18" s="274"/>
      <c r="Q18" s="274"/>
      <c r="R18" s="274"/>
      <c r="S18" s="274"/>
      <c r="T18" s="274"/>
      <c r="U18" s="274"/>
      <c r="V18" s="274"/>
      <c r="W18" s="274"/>
      <c r="X18" s="274"/>
      <c r="Y18" s="274"/>
      <c r="Z18" s="274"/>
      <c r="AA18" s="274"/>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row>
    <row r="19" spans="1:144" s="12" customFormat="1" ht="262.5" customHeight="1">
      <c r="A19" s="627">
        <v>5</v>
      </c>
      <c r="B19" s="8" t="s">
        <v>335</v>
      </c>
      <c r="C19" s="638" t="s">
        <v>487</v>
      </c>
      <c r="D19" s="31"/>
      <c r="E19" s="500">
        <v>27602500</v>
      </c>
      <c r="F19" s="500">
        <v>25782079.460000001</v>
      </c>
      <c r="G19" s="544">
        <f t="shared" si="0"/>
        <v>93.404870790689259</v>
      </c>
      <c r="H19" s="315">
        <f t="shared" si="2"/>
        <v>0.93404870790689254</v>
      </c>
      <c r="I19" s="727" t="s">
        <v>678</v>
      </c>
      <c r="J19" s="498"/>
      <c r="K19" s="498">
        <v>100</v>
      </c>
      <c r="L19" s="499">
        <v>100</v>
      </c>
      <c r="M19" s="42">
        <f t="shared" si="1"/>
        <v>100</v>
      </c>
      <c r="N19" s="582">
        <v>1</v>
      </c>
      <c r="O19" s="569"/>
      <c r="P19" s="274"/>
      <c r="Q19" s="274"/>
      <c r="R19" s="274"/>
      <c r="S19" s="274"/>
      <c r="T19" s="274"/>
      <c r="U19" s="274"/>
      <c r="V19" s="274"/>
      <c r="W19" s="274"/>
      <c r="X19" s="274"/>
      <c r="Y19" s="274"/>
      <c r="Z19" s="274"/>
      <c r="AA19" s="274"/>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row>
    <row r="20" spans="1:144" s="12" customFormat="1" ht="171" customHeight="1">
      <c r="A20" s="627">
        <v>6</v>
      </c>
      <c r="B20" s="8" t="s">
        <v>336</v>
      </c>
      <c r="C20" s="102" t="s">
        <v>489</v>
      </c>
      <c r="D20" s="31"/>
      <c r="E20" s="500">
        <v>34100</v>
      </c>
      <c r="F20" s="500">
        <v>34100</v>
      </c>
      <c r="G20" s="544">
        <f t="shared" si="0"/>
        <v>100</v>
      </c>
      <c r="H20" s="315">
        <f t="shared" si="2"/>
        <v>1</v>
      </c>
      <c r="I20" s="727" t="s">
        <v>673</v>
      </c>
      <c r="J20" s="498"/>
      <c r="K20" s="498">
        <v>100</v>
      </c>
      <c r="L20" s="499">
        <v>100</v>
      </c>
      <c r="M20" s="42">
        <f t="shared" si="1"/>
        <v>100</v>
      </c>
      <c r="N20" s="582">
        <v>1</v>
      </c>
      <c r="O20" s="569"/>
      <c r="P20" s="274"/>
      <c r="Q20" s="274"/>
      <c r="R20" s="274"/>
      <c r="S20" s="274"/>
      <c r="T20" s="274"/>
      <c r="U20" s="274"/>
      <c r="V20" s="274"/>
      <c r="W20" s="274"/>
      <c r="X20" s="274"/>
      <c r="Y20" s="274"/>
      <c r="Z20" s="274"/>
      <c r="AA20" s="274"/>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row>
    <row r="21" spans="1:144" s="12" customFormat="1" ht="114" customHeight="1">
      <c r="A21" s="627">
        <v>7</v>
      </c>
      <c r="B21" s="8" t="s">
        <v>337</v>
      </c>
      <c r="C21" s="578" t="s">
        <v>491</v>
      </c>
      <c r="D21" s="31"/>
      <c r="E21" s="500">
        <v>602000</v>
      </c>
      <c r="F21" s="500">
        <v>602000</v>
      </c>
      <c r="G21" s="544">
        <f t="shared" si="0"/>
        <v>100</v>
      </c>
      <c r="H21" s="315">
        <f t="shared" si="2"/>
        <v>1</v>
      </c>
      <c r="I21" s="729" t="s">
        <v>674</v>
      </c>
      <c r="J21" s="499"/>
      <c r="K21" s="499">
        <v>1.4</v>
      </c>
      <c r="L21" s="499">
        <v>1.37</v>
      </c>
      <c r="M21" s="42">
        <f t="shared" si="1"/>
        <v>97.857142857142875</v>
      </c>
      <c r="N21" s="582">
        <v>0.98</v>
      </c>
      <c r="O21" s="45"/>
      <c r="P21" s="274"/>
      <c r="Q21" s="274"/>
      <c r="R21" s="274"/>
      <c r="S21" s="274"/>
      <c r="T21" s="274"/>
      <c r="U21" s="274"/>
      <c r="V21" s="274"/>
      <c r="W21" s="274"/>
      <c r="X21" s="274"/>
      <c r="Y21" s="274"/>
      <c r="Z21" s="274"/>
      <c r="AA21" s="274"/>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row>
    <row r="22" spans="1:144" s="12" customFormat="1" ht="260.25" customHeight="1">
      <c r="A22" s="627">
        <v>8</v>
      </c>
      <c r="B22" s="8" t="s">
        <v>338</v>
      </c>
      <c r="C22" s="635" t="s">
        <v>488</v>
      </c>
      <c r="D22" s="31"/>
      <c r="E22" s="500">
        <v>148105950.97</v>
      </c>
      <c r="F22" s="500">
        <v>147742134.11000001</v>
      </c>
      <c r="G22" s="544">
        <f t="shared" si="0"/>
        <v>99.754353651816672</v>
      </c>
      <c r="H22" s="315">
        <f t="shared" si="2"/>
        <v>0.99754353651816674</v>
      </c>
      <c r="I22" s="729" t="s">
        <v>677</v>
      </c>
      <c r="J22" s="499"/>
      <c r="K22" s="499">
        <v>1.8</v>
      </c>
      <c r="L22" s="499">
        <v>0</v>
      </c>
      <c r="M22" s="42">
        <v>100</v>
      </c>
      <c r="N22" s="582">
        <v>0</v>
      </c>
      <c r="O22" s="569"/>
      <c r="P22" s="274"/>
      <c r="Q22" s="274"/>
      <c r="R22" s="274"/>
      <c r="S22" s="274"/>
      <c r="T22" s="274"/>
      <c r="U22" s="274"/>
      <c r="V22" s="274"/>
      <c r="W22" s="274"/>
      <c r="X22" s="274"/>
      <c r="Y22" s="274"/>
      <c r="Z22" s="274"/>
      <c r="AA22" s="274"/>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row>
    <row r="23" spans="1:144" s="12" customFormat="1" ht="111" customHeight="1">
      <c r="A23" s="627">
        <v>9</v>
      </c>
      <c r="B23" s="8" t="s">
        <v>339</v>
      </c>
      <c r="C23" s="579" t="s">
        <v>393</v>
      </c>
      <c r="D23" s="31"/>
      <c r="E23" s="500">
        <v>5791600</v>
      </c>
      <c r="F23" s="500">
        <v>5401710.2199999997</v>
      </c>
      <c r="G23" s="544">
        <f t="shared" si="0"/>
        <v>93.268012638994406</v>
      </c>
      <c r="H23" s="315">
        <f t="shared" si="2"/>
        <v>0.93268012638994402</v>
      </c>
      <c r="I23" s="727" t="s">
        <v>676</v>
      </c>
      <c r="J23" s="498"/>
      <c r="K23" s="498">
        <v>0</v>
      </c>
      <c r="L23" s="499">
        <v>0</v>
      </c>
      <c r="M23" s="42">
        <v>100</v>
      </c>
      <c r="N23" s="582">
        <v>0</v>
      </c>
      <c r="O23" s="569"/>
      <c r="P23" s="274"/>
      <c r="Q23" s="274"/>
      <c r="R23" s="274"/>
      <c r="S23" s="274"/>
      <c r="T23" s="274"/>
      <c r="U23" s="274"/>
      <c r="V23" s="274"/>
      <c r="W23" s="274"/>
      <c r="X23" s="274"/>
      <c r="Y23" s="274"/>
      <c r="Z23" s="274"/>
      <c r="AA23" s="274"/>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row>
    <row r="24" spans="1:144" s="12" customFormat="1" ht="265.5" customHeight="1">
      <c r="A24" s="627">
        <v>10</v>
      </c>
      <c r="B24" s="8" t="s">
        <v>340</v>
      </c>
      <c r="C24" s="636" t="s">
        <v>486</v>
      </c>
      <c r="D24" s="31"/>
      <c r="E24" s="500">
        <v>34211130</v>
      </c>
      <c r="F24" s="500">
        <v>34211130</v>
      </c>
      <c r="G24" s="544">
        <f t="shared" si="0"/>
        <v>100</v>
      </c>
      <c r="H24" s="315">
        <f t="shared" si="2"/>
        <v>1</v>
      </c>
      <c r="I24" s="727" t="s">
        <v>675</v>
      </c>
      <c r="J24" s="498"/>
      <c r="K24" s="498">
        <v>80</v>
      </c>
      <c r="L24" s="499">
        <v>80</v>
      </c>
      <c r="M24" s="42">
        <f t="shared" si="1"/>
        <v>100</v>
      </c>
      <c r="N24" s="582">
        <f t="shared" ref="N24:N29" si="3">M24/100</f>
        <v>1</v>
      </c>
      <c r="O24" s="569"/>
      <c r="P24" s="274"/>
      <c r="Q24" s="274"/>
      <c r="R24" s="274"/>
      <c r="S24" s="274"/>
      <c r="T24" s="274"/>
      <c r="U24" s="274"/>
      <c r="V24" s="274"/>
      <c r="W24" s="274"/>
      <c r="X24" s="274"/>
      <c r="Y24" s="274"/>
      <c r="Z24" s="274"/>
      <c r="AA24" s="274"/>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row>
    <row r="25" spans="1:144" s="12" customFormat="1" ht="124.5" customHeight="1">
      <c r="A25" s="627">
        <v>11</v>
      </c>
      <c r="B25" s="8" t="s">
        <v>341</v>
      </c>
      <c r="C25" s="580" t="s">
        <v>396</v>
      </c>
      <c r="D25" s="31"/>
      <c r="E25" s="500">
        <v>3188800</v>
      </c>
      <c r="F25" s="500">
        <v>3188735.38</v>
      </c>
      <c r="G25" s="544">
        <f t="shared" si="0"/>
        <v>99.997973532363275</v>
      </c>
      <c r="H25" s="315">
        <f t="shared" si="2"/>
        <v>0.99997973532363271</v>
      </c>
      <c r="I25" s="727" t="s">
        <v>683</v>
      </c>
      <c r="J25" s="498"/>
      <c r="K25" s="498">
        <v>100</v>
      </c>
      <c r="L25" s="499">
        <v>100</v>
      </c>
      <c r="M25" s="42">
        <f t="shared" si="1"/>
        <v>100</v>
      </c>
      <c r="N25" s="582">
        <f t="shared" si="3"/>
        <v>1</v>
      </c>
      <c r="O25" s="45"/>
      <c r="P25" s="274"/>
      <c r="Q25" s="274"/>
      <c r="R25" s="274"/>
      <c r="S25" s="274"/>
      <c r="T25" s="274"/>
      <c r="U25" s="274"/>
      <c r="V25" s="274"/>
      <c r="W25" s="274"/>
      <c r="X25" s="274"/>
      <c r="Y25" s="274"/>
      <c r="Z25" s="274"/>
      <c r="AA25" s="274"/>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row>
    <row r="26" spans="1:144" s="12" customFormat="1" ht="92.25" customHeight="1">
      <c r="A26" s="627">
        <v>12</v>
      </c>
      <c r="B26" s="8" t="s">
        <v>342</v>
      </c>
      <c r="C26" s="579" t="s">
        <v>479</v>
      </c>
      <c r="D26" s="31"/>
      <c r="E26" s="500">
        <v>2213497.87</v>
      </c>
      <c r="F26" s="500">
        <v>2213497.87</v>
      </c>
      <c r="G26" s="544">
        <f t="shared" si="0"/>
        <v>100</v>
      </c>
      <c r="H26" s="315">
        <f t="shared" si="2"/>
        <v>1</v>
      </c>
      <c r="I26" s="729" t="s">
        <v>684</v>
      </c>
      <c r="J26" s="499"/>
      <c r="K26" s="499">
        <v>76</v>
      </c>
      <c r="L26" s="499">
        <v>76</v>
      </c>
      <c r="M26" s="42">
        <f t="shared" si="1"/>
        <v>100</v>
      </c>
      <c r="N26" s="582">
        <f t="shared" si="3"/>
        <v>1</v>
      </c>
      <c r="O26" s="569"/>
      <c r="P26" s="274"/>
      <c r="Q26" s="274"/>
      <c r="R26" s="274"/>
      <c r="S26" s="274"/>
      <c r="T26" s="274"/>
      <c r="U26" s="274"/>
      <c r="V26" s="274"/>
      <c r="W26" s="274"/>
      <c r="X26" s="274"/>
      <c r="Y26" s="274"/>
      <c r="Z26" s="274"/>
      <c r="AA26" s="274"/>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row>
    <row r="27" spans="1:144" s="12" customFormat="1" ht="105.75" customHeight="1">
      <c r="A27" s="627">
        <v>13</v>
      </c>
      <c r="B27" s="8" t="s">
        <v>343</v>
      </c>
      <c r="C27" s="579" t="s">
        <v>392</v>
      </c>
      <c r="D27" s="31"/>
      <c r="E27" s="500">
        <v>237700</v>
      </c>
      <c r="F27" s="500">
        <v>237700</v>
      </c>
      <c r="G27" s="575">
        <f t="shared" si="0"/>
        <v>100</v>
      </c>
      <c r="H27" s="315">
        <f t="shared" si="2"/>
        <v>1</v>
      </c>
      <c r="I27" s="727" t="s">
        <v>685</v>
      </c>
      <c r="J27" s="498"/>
      <c r="K27" s="498">
        <v>100</v>
      </c>
      <c r="L27" s="499">
        <v>100</v>
      </c>
      <c r="M27" s="42">
        <f t="shared" si="1"/>
        <v>100</v>
      </c>
      <c r="N27" s="582">
        <f t="shared" si="3"/>
        <v>1</v>
      </c>
      <c r="O27" s="569"/>
      <c r="P27" s="274"/>
      <c r="Q27" s="274"/>
      <c r="R27" s="274"/>
      <c r="S27" s="274"/>
      <c r="T27" s="274"/>
      <c r="U27" s="274"/>
      <c r="V27" s="274"/>
      <c r="W27" s="274"/>
      <c r="X27" s="274"/>
      <c r="Y27" s="274"/>
      <c r="Z27" s="274"/>
      <c r="AA27" s="274"/>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row>
    <row r="28" spans="1:144" s="12" customFormat="1" ht="78.75" customHeight="1">
      <c r="A28" s="627">
        <v>14</v>
      </c>
      <c r="B28" s="8" t="s">
        <v>344</v>
      </c>
      <c r="C28" s="580" t="s">
        <v>391</v>
      </c>
      <c r="D28" s="31"/>
      <c r="E28" s="500">
        <v>111281038.54000001</v>
      </c>
      <c r="F28" s="500">
        <v>110130987.76000001</v>
      </c>
      <c r="G28" s="544">
        <f t="shared" si="0"/>
        <v>98.966534824720725</v>
      </c>
      <c r="H28" s="315">
        <f t="shared" si="2"/>
        <v>0.9896653482472072</v>
      </c>
      <c r="I28" s="727" t="s">
        <v>686</v>
      </c>
      <c r="J28" s="498"/>
      <c r="K28" s="498">
        <v>80.5</v>
      </c>
      <c r="L28" s="499">
        <v>80.5</v>
      </c>
      <c r="M28" s="42">
        <f t="shared" si="1"/>
        <v>100</v>
      </c>
      <c r="N28" s="582">
        <f t="shared" si="3"/>
        <v>1</v>
      </c>
      <c r="O28" s="569"/>
      <c r="P28" s="274"/>
      <c r="Q28" s="274"/>
      <c r="R28" s="274"/>
      <c r="S28" s="274"/>
      <c r="T28" s="274"/>
      <c r="U28" s="274"/>
      <c r="V28" s="274"/>
      <c r="W28" s="274"/>
      <c r="X28" s="274"/>
      <c r="Y28" s="274"/>
      <c r="Z28" s="274"/>
      <c r="AA28" s="274"/>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row>
    <row r="29" spans="1:144" s="12" customFormat="1" ht="78.75" customHeight="1">
      <c r="A29" s="627">
        <v>15</v>
      </c>
      <c r="B29" s="8" t="s">
        <v>345</v>
      </c>
      <c r="C29" s="580" t="s">
        <v>398</v>
      </c>
      <c r="D29" s="31"/>
      <c r="E29" s="500">
        <v>39800</v>
      </c>
      <c r="F29" s="500">
        <v>39800</v>
      </c>
      <c r="G29" s="576">
        <f t="shared" si="0"/>
        <v>100</v>
      </c>
      <c r="H29" s="315">
        <f t="shared" si="2"/>
        <v>1</v>
      </c>
      <c r="I29" s="727" t="s">
        <v>687</v>
      </c>
      <c r="J29" s="498"/>
      <c r="K29" s="498">
        <v>82</v>
      </c>
      <c r="L29" s="499">
        <v>85</v>
      </c>
      <c r="M29" s="42">
        <f t="shared" si="1"/>
        <v>103.65853658536585</v>
      </c>
      <c r="N29" s="582">
        <f t="shared" si="3"/>
        <v>1.0365853658536586</v>
      </c>
      <c r="O29" s="569"/>
      <c r="P29" s="274"/>
      <c r="Q29" s="274"/>
      <c r="R29" s="274"/>
      <c r="S29" s="274"/>
      <c r="T29" s="274"/>
      <c r="U29" s="274"/>
      <c r="V29" s="274"/>
      <c r="W29" s="274"/>
      <c r="X29" s="274"/>
      <c r="Y29" s="274"/>
      <c r="Z29" s="274"/>
      <c r="AA29" s="274"/>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row>
    <row r="30" spans="1:144" s="12" customFormat="1" ht="79.5" customHeight="1">
      <c r="A30" s="627">
        <v>16</v>
      </c>
      <c r="B30" s="8" t="s">
        <v>483</v>
      </c>
      <c r="C30" s="580" t="s">
        <v>397</v>
      </c>
      <c r="D30" s="31"/>
      <c r="E30" s="500">
        <v>340000</v>
      </c>
      <c r="F30" s="500">
        <v>340000</v>
      </c>
      <c r="G30" s="544">
        <f t="shared" si="0"/>
        <v>100</v>
      </c>
      <c r="H30" s="315">
        <f t="shared" si="2"/>
        <v>1</v>
      </c>
      <c r="I30" s="503"/>
      <c r="J30" s="42"/>
      <c r="K30" s="499"/>
      <c r="L30" s="499"/>
      <c r="M30" s="42"/>
      <c r="N30" s="582"/>
      <c r="O30" s="569"/>
      <c r="P30" s="274"/>
      <c r="Q30" s="274"/>
      <c r="R30" s="274"/>
      <c r="S30" s="274"/>
      <c r="T30" s="274"/>
      <c r="U30" s="274"/>
      <c r="V30" s="274"/>
      <c r="W30" s="274"/>
      <c r="X30" s="274"/>
      <c r="Y30" s="274"/>
      <c r="Z30" s="274"/>
      <c r="AA30" s="274"/>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row>
    <row r="31" spans="1:144" s="12" customFormat="1" ht="111" customHeight="1">
      <c r="A31" s="627">
        <v>17</v>
      </c>
      <c r="B31" s="8" t="s">
        <v>484</v>
      </c>
      <c r="C31" s="579" t="s">
        <v>480</v>
      </c>
      <c r="D31" s="31"/>
      <c r="E31" s="500">
        <v>40000</v>
      </c>
      <c r="F31" s="500">
        <v>40000</v>
      </c>
      <c r="G31" s="544">
        <f t="shared" si="0"/>
        <v>100</v>
      </c>
      <c r="H31" s="315">
        <f t="shared" si="2"/>
        <v>1</v>
      </c>
      <c r="I31" s="503"/>
      <c r="J31" s="42"/>
      <c r="K31" s="499"/>
      <c r="L31" s="499"/>
      <c r="M31" s="42"/>
      <c r="N31" s="582"/>
      <c r="O31" s="569"/>
      <c r="P31" s="274"/>
      <c r="Q31" s="274"/>
      <c r="R31" s="274"/>
      <c r="S31" s="274"/>
      <c r="T31" s="274"/>
      <c r="U31" s="274"/>
      <c r="V31" s="274"/>
      <c r="W31" s="274"/>
      <c r="X31" s="274"/>
      <c r="Y31" s="274"/>
      <c r="Z31" s="274"/>
      <c r="AA31" s="274"/>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row>
    <row r="32" spans="1:144" s="12" customFormat="1" ht="78" customHeight="1">
      <c r="A32" s="627">
        <v>18</v>
      </c>
      <c r="B32" s="8" t="s">
        <v>346</v>
      </c>
      <c r="C32" s="580" t="s">
        <v>478</v>
      </c>
      <c r="D32" s="31"/>
      <c r="E32" s="500">
        <v>16660</v>
      </c>
      <c r="F32" s="500">
        <v>16660</v>
      </c>
      <c r="G32" s="544">
        <f t="shared" si="0"/>
        <v>100</v>
      </c>
      <c r="H32" s="315">
        <f t="shared" si="2"/>
        <v>1</v>
      </c>
      <c r="I32" s="503"/>
      <c r="J32" s="42"/>
      <c r="K32" s="499"/>
      <c r="L32" s="499"/>
      <c r="M32" s="42"/>
      <c r="N32" s="582"/>
      <c r="O32" s="569"/>
      <c r="P32" s="274"/>
      <c r="Q32" s="274"/>
      <c r="R32" s="274"/>
      <c r="S32" s="274"/>
      <c r="T32" s="274"/>
      <c r="U32" s="274"/>
      <c r="V32" s="274"/>
      <c r="W32" s="274"/>
      <c r="X32" s="274"/>
      <c r="Y32" s="274"/>
      <c r="Z32" s="274"/>
      <c r="AA32" s="274"/>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row>
    <row r="33" spans="1:144" s="12" customFormat="1" ht="98.25" customHeight="1">
      <c r="A33" s="627">
        <v>20</v>
      </c>
      <c r="B33" s="8" t="s">
        <v>347</v>
      </c>
      <c r="C33" s="579" t="s">
        <v>390</v>
      </c>
      <c r="D33" s="31"/>
      <c r="E33" s="500">
        <v>4157925.31</v>
      </c>
      <c r="F33" s="500">
        <v>3757988.83</v>
      </c>
      <c r="G33" s="544">
        <f t="shared" si="0"/>
        <v>90.381345257979149</v>
      </c>
      <c r="H33" s="315">
        <f t="shared" si="2"/>
        <v>0.90381345257979151</v>
      </c>
      <c r="I33" s="102"/>
      <c r="J33" s="42"/>
      <c r="K33" s="219"/>
      <c r="L33" s="219"/>
      <c r="M33" s="42"/>
      <c r="N33" s="582"/>
      <c r="O33" s="569" t="s">
        <v>588</v>
      </c>
      <c r="P33" s="274"/>
      <c r="Q33" s="274"/>
      <c r="R33" s="274"/>
      <c r="S33" s="274"/>
      <c r="T33" s="274"/>
      <c r="U33" s="274"/>
      <c r="V33" s="274"/>
      <c r="W33" s="274"/>
      <c r="X33" s="274"/>
      <c r="Y33" s="274"/>
      <c r="Z33" s="274"/>
      <c r="AA33" s="274"/>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row>
    <row r="34" spans="1:144" s="12" customFormat="1" ht="164.25" customHeight="1">
      <c r="A34" s="627">
        <v>21</v>
      </c>
      <c r="B34" s="8" t="s">
        <v>348</v>
      </c>
      <c r="C34" s="579" t="s">
        <v>395</v>
      </c>
      <c r="D34" s="31"/>
      <c r="E34" s="500">
        <v>3474134.56</v>
      </c>
      <c r="F34" s="500">
        <v>3160261.24</v>
      </c>
      <c r="G34" s="544">
        <f t="shared" si="0"/>
        <v>90.965424206251825</v>
      </c>
      <c r="H34" s="315">
        <f t="shared" si="2"/>
        <v>0.90965424206251821</v>
      </c>
      <c r="I34" s="577"/>
      <c r="J34" s="42"/>
      <c r="K34" s="499"/>
      <c r="L34" s="499"/>
      <c r="M34" s="42"/>
      <c r="N34" s="582"/>
      <c r="O34" s="569"/>
      <c r="P34" s="274"/>
      <c r="Q34" s="274"/>
      <c r="R34" s="274"/>
      <c r="S34" s="274"/>
      <c r="T34" s="274"/>
      <c r="U34" s="274"/>
      <c r="V34" s="274"/>
      <c r="W34" s="274"/>
      <c r="X34" s="274"/>
      <c r="Y34" s="274"/>
      <c r="Z34" s="274"/>
      <c r="AA34" s="274"/>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row>
    <row r="35" spans="1:144" s="12" customFormat="1" ht="81" customHeight="1">
      <c r="A35" s="627">
        <v>22</v>
      </c>
      <c r="B35" s="8" t="s">
        <v>378</v>
      </c>
      <c r="C35" s="581" t="s">
        <v>481</v>
      </c>
      <c r="D35" s="31"/>
      <c r="E35" s="500">
        <v>3015700</v>
      </c>
      <c r="F35" s="500">
        <v>3015700</v>
      </c>
      <c r="G35" s="576">
        <f t="shared" si="0"/>
        <v>100</v>
      </c>
      <c r="H35" s="315">
        <f t="shared" si="2"/>
        <v>1</v>
      </c>
      <c r="I35" s="102"/>
      <c r="J35" s="42"/>
      <c r="K35" s="499"/>
      <c r="L35" s="499"/>
      <c r="M35" s="42"/>
      <c r="N35" s="582"/>
      <c r="O35" s="569"/>
      <c r="P35" s="274"/>
      <c r="Q35" s="274"/>
      <c r="R35" s="274"/>
      <c r="S35" s="274"/>
      <c r="T35" s="274"/>
      <c r="U35" s="274"/>
      <c r="V35" s="274"/>
      <c r="W35" s="274"/>
      <c r="X35" s="274"/>
      <c r="Y35" s="274"/>
      <c r="Z35" s="274"/>
      <c r="AA35" s="274"/>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row>
    <row r="36" spans="1:144" s="12" customFormat="1" ht="104.25" customHeight="1">
      <c r="A36" s="627">
        <v>23</v>
      </c>
      <c r="B36" s="8" t="s">
        <v>379</v>
      </c>
      <c r="C36" s="581" t="s">
        <v>399</v>
      </c>
      <c r="D36" s="31"/>
      <c r="E36" s="500">
        <v>1924500</v>
      </c>
      <c r="F36" s="500">
        <v>1924500</v>
      </c>
      <c r="G36" s="576">
        <f t="shared" si="0"/>
        <v>100</v>
      </c>
      <c r="H36" s="315">
        <f t="shared" si="2"/>
        <v>1</v>
      </c>
      <c r="I36" s="503"/>
      <c r="J36" s="42"/>
      <c r="K36" s="499"/>
      <c r="L36" s="499"/>
      <c r="M36" s="42"/>
      <c r="N36" s="582"/>
      <c r="O36" s="569"/>
      <c r="P36" s="274"/>
      <c r="Q36" s="274"/>
      <c r="R36" s="274"/>
      <c r="S36" s="274"/>
      <c r="T36" s="274"/>
      <c r="U36" s="274"/>
      <c r="V36" s="274"/>
      <c r="W36" s="274"/>
      <c r="X36" s="274"/>
      <c r="Y36" s="274"/>
      <c r="Z36" s="274"/>
      <c r="AA36" s="274"/>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row>
    <row r="37" spans="1:144" s="12" customFormat="1" ht="106.5" customHeight="1">
      <c r="A37" s="627">
        <v>24</v>
      </c>
      <c r="B37" s="8" t="s">
        <v>380</v>
      </c>
      <c r="C37" s="581" t="s">
        <v>403</v>
      </c>
      <c r="D37" s="31"/>
      <c r="E37" s="500">
        <v>5348420.72</v>
      </c>
      <c r="F37" s="500">
        <v>4666046.58</v>
      </c>
      <c r="G37" s="544">
        <f t="shared" si="0"/>
        <v>87.241576986486592</v>
      </c>
      <c r="H37" s="315">
        <f t="shared" si="2"/>
        <v>0.87241576986486591</v>
      </c>
      <c r="I37" s="102"/>
      <c r="J37" s="42"/>
      <c r="K37" s="499"/>
      <c r="L37" s="499"/>
      <c r="M37" s="42"/>
      <c r="N37" s="582"/>
      <c r="O37" s="682" t="s">
        <v>589</v>
      </c>
      <c r="P37" s="274"/>
      <c r="Q37" s="274"/>
      <c r="R37" s="274"/>
      <c r="S37" s="274"/>
      <c r="T37" s="274"/>
      <c r="U37" s="274"/>
      <c r="V37" s="274"/>
      <c r="W37" s="274"/>
      <c r="X37" s="274"/>
      <c r="Y37" s="274"/>
      <c r="Z37" s="274"/>
      <c r="AA37" s="274"/>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row>
    <row r="38" spans="1:144" s="12" customFormat="1" ht="119.25" customHeight="1">
      <c r="A38" s="627">
        <v>25</v>
      </c>
      <c r="B38" s="8" t="s">
        <v>381</v>
      </c>
      <c r="C38" s="581" t="s">
        <v>482</v>
      </c>
      <c r="D38" s="31"/>
      <c r="E38" s="500">
        <v>255570</v>
      </c>
      <c r="F38" s="500">
        <v>255570</v>
      </c>
      <c r="G38" s="576">
        <f t="shared" si="0"/>
        <v>100</v>
      </c>
      <c r="H38" s="315">
        <f t="shared" si="2"/>
        <v>1</v>
      </c>
      <c r="I38" s="102"/>
      <c r="J38" s="42"/>
      <c r="K38" s="499"/>
      <c r="L38" s="499"/>
      <c r="M38" s="42"/>
      <c r="N38" s="582"/>
      <c r="O38" s="569"/>
      <c r="P38" s="274"/>
      <c r="Q38" s="274"/>
      <c r="R38" s="274"/>
      <c r="S38" s="274"/>
      <c r="T38" s="274"/>
      <c r="U38" s="274"/>
      <c r="V38" s="274"/>
      <c r="W38" s="274"/>
      <c r="X38" s="274"/>
      <c r="Y38" s="274"/>
      <c r="Z38" s="274"/>
      <c r="AA38" s="274"/>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row>
    <row r="39" spans="1:144" s="12" customFormat="1" ht="96.75" customHeight="1">
      <c r="A39" s="627"/>
      <c r="B39" s="8" t="s">
        <v>402</v>
      </c>
      <c r="C39" s="581" t="s">
        <v>394</v>
      </c>
      <c r="D39" s="31"/>
      <c r="E39" s="500">
        <v>3731172.4</v>
      </c>
      <c r="F39" s="500">
        <v>3665480</v>
      </c>
      <c r="G39" s="576">
        <f t="shared" si="0"/>
        <v>98.239363048461655</v>
      </c>
      <c r="H39" s="315">
        <f t="shared" si="2"/>
        <v>0.98239363048461659</v>
      </c>
      <c r="I39" s="577"/>
      <c r="J39" s="42"/>
      <c r="K39" s="499"/>
      <c r="L39" s="499"/>
      <c r="M39" s="42"/>
      <c r="N39" s="582"/>
      <c r="O39" s="569"/>
      <c r="P39" s="274"/>
      <c r="Q39" s="274"/>
      <c r="R39" s="274"/>
      <c r="S39" s="274"/>
      <c r="T39" s="274"/>
      <c r="U39" s="274"/>
      <c r="V39" s="274"/>
      <c r="W39" s="274"/>
      <c r="X39" s="274"/>
      <c r="Y39" s="274"/>
      <c r="Z39" s="274"/>
      <c r="AA39" s="274"/>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row>
    <row r="40" spans="1:144" s="20" customFormat="1" ht="26.25" customHeight="1">
      <c r="A40" s="56"/>
      <c r="B40" s="54"/>
      <c r="C40" s="528" t="s">
        <v>13</v>
      </c>
      <c r="D40" s="316"/>
      <c r="E40" s="243">
        <f>SUM(E15:E39)</f>
        <v>388470099.91000003</v>
      </c>
      <c r="F40" s="243">
        <f>SUM(F15:F39)</f>
        <v>382814093.85000002</v>
      </c>
      <c r="G40" s="375">
        <f t="shared" si="0"/>
        <v>98.544030528653209</v>
      </c>
      <c r="H40" s="351">
        <f>G40/100</f>
        <v>0.98544030528653215</v>
      </c>
      <c r="I40" s="52"/>
      <c r="J40" s="74"/>
      <c r="K40" s="212"/>
      <c r="L40" s="212"/>
      <c r="M40" s="529">
        <v>100</v>
      </c>
      <c r="N40" s="529">
        <f t="shared" ref="N40" si="4">M40/100</f>
        <v>1</v>
      </c>
      <c r="O40" s="569"/>
      <c r="P40" s="49"/>
      <c r="Q40" s="49"/>
      <c r="R40" s="49"/>
      <c r="S40" s="49"/>
      <c r="T40" s="49"/>
      <c r="U40" s="49"/>
      <c r="V40" s="49"/>
      <c r="W40" s="49"/>
      <c r="X40" s="49"/>
      <c r="Y40" s="49"/>
      <c r="Z40" s="49"/>
      <c r="AA40" s="49"/>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row>
    <row r="41" spans="1:144" s="56" customFormat="1" ht="26.25" customHeight="1">
      <c r="B41" s="38" t="s">
        <v>332</v>
      </c>
      <c r="C41" s="774" t="s">
        <v>652</v>
      </c>
      <c r="D41" s="775"/>
      <c r="E41" s="775"/>
      <c r="F41" s="775"/>
      <c r="G41" s="775"/>
      <c r="H41" s="775"/>
      <c r="I41" s="775"/>
      <c r="J41" s="775"/>
      <c r="K41" s="775"/>
      <c r="L41" s="775"/>
      <c r="M41" s="775"/>
      <c r="N41" s="776"/>
      <c r="O41" s="232"/>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row>
    <row r="42" spans="1:144" s="56" customFormat="1" ht="26.25" customHeight="1">
      <c r="B42" s="66"/>
      <c r="C42" s="753" t="s">
        <v>653</v>
      </c>
      <c r="D42" s="754"/>
      <c r="E42" s="754"/>
      <c r="F42" s="754"/>
      <c r="G42" s="754"/>
      <c r="H42" s="754"/>
      <c r="I42" s="754"/>
      <c r="J42" s="754"/>
      <c r="K42" s="754"/>
      <c r="L42" s="754"/>
      <c r="M42" s="754"/>
      <c r="N42" s="755"/>
      <c r="O42" s="232"/>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row>
    <row r="43" spans="1:144" s="56" customFormat="1" ht="26.25" customHeight="1">
      <c r="B43" s="66"/>
      <c r="C43" s="753" t="s">
        <v>654</v>
      </c>
      <c r="D43" s="754"/>
      <c r="E43" s="754"/>
      <c r="F43" s="754"/>
      <c r="G43" s="754"/>
      <c r="H43" s="754"/>
      <c r="I43" s="754"/>
      <c r="J43" s="754"/>
      <c r="K43" s="754"/>
      <c r="L43" s="754"/>
      <c r="M43" s="754"/>
      <c r="N43" s="755"/>
      <c r="O43" s="232"/>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row>
    <row r="44" spans="1:144" s="56" customFormat="1" ht="26.25" customHeight="1">
      <c r="B44" s="699"/>
      <c r="C44" s="753" t="s">
        <v>655</v>
      </c>
      <c r="D44" s="754"/>
      <c r="E44" s="754"/>
      <c r="F44" s="754"/>
      <c r="G44" s="754"/>
      <c r="H44" s="754"/>
      <c r="I44" s="754"/>
      <c r="J44" s="754"/>
      <c r="K44" s="754"/>
      <c r="L44" s="754"/>
      <c r="M44" s="754"/>
      <c r="N44" s="755"/>
      <c r="O44" s="232"/>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1:144" ht="26.25" customHeight="1">
      <c r="B45" s="66"/>
      <c r="C45" s="753" t="s">
        <v>656</v>
      </c>
      <c r="D45" s="754"/>
      <c r="E45" s="754"/>
      <c r="F45" s="754"/>
      <c r="G45" s="754"/>
      <c r="H45" s="754"/>
      <c r="I45" s="754"/>
      <c r="J45" s="754"/>
      <c r="K45" s="754"/>
      <c r="L45" s="754"/>
      <c r="M45" s="754"/>
      <c r="N45" s="755"/>
    </row>
    <row r="46" spans="1:144" ht="41.25" customHeight="1">
      <c r="B46" s="700"/>
      <c r="C46" s="701"/>
      <c r="D46" s="702"/>
      <c r="E46" s="703"/>
      <c r="F46" s="703"/>
      <c r="G46" s="648"/>
      <c r="H46" s="704"/>
      <c r="I46" s="654" t="s">
        <v>657</v>
      </c>
      <c r="J46" s="44" t="s">
        <v>10</v>
      </c>
      <c r="K46" s="498">
        <v>7.9</v>
      </c>
      <c r="L46" s="499">
        <v>7.3</v>
      </c>
      <c r="M46" s="44">
        <f>L46/K46*100</f>
        <v>92.405063291139228</v>
      </c>
      <c r="N46" s="705">
        <v>0.92</v>
      </c>
    </row>
    <row r="47" spans="1:144" s="62" customFormat="1" ht="25.5" customHeight="1">
      <c r="A47" s="98"/>
      <c r="B47" s="54"/>
      <c r="C47" s="52" t="s">
        <v>15</v>
      </c>
      <c r="D47" s="316"/>
      <c r="E47" s="243">
        <v>0</v>
      </c>
      <c r="F47" s="243">
        <v>0</v>
      </c>
      <c r="G47" s="332"/>
      <c r="H47" s="336"/>
      <c r="I47" s="14"/>
      <c r="J47" s="19"/>
      <c r="K47" s="208"/>
      <c r="L47" s="208"/>
      <c r="M47" s="376">
        <v>92.4</v>
      </c>
      <c r="N47" s="706">
        <v>0.92</v>
      </c>
      <c r="O47" s="232"/>
      <c r="P47" s="274"/>
      <c r="Q47" s="274"/>
      <c r="R47" s="274"/>
      <c r="S47" s="274"/>
      <c r="T47" s="274"/>
      <c r="U47" s="274"/>
      <c r="V47" s="274"/>
      <c r="W47" s="274"/>
      <c r="X47" s="274"/>
      <c r="Y47" s="274"/>
      <c r="Z47" s="274"/>
      <c r="AA47" s="274"/>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row>
    <row r="48" spans="1:144" s="62" customFormat="1" ht="25.5" customHeight="1">
      <c r="A48" s="98"/>
      <c r="B48" s="198" t="s">
        <v>333</v>
      </c>
      <c r="C48" s="774" t="s">
        <v>665</v>
      </c>
      <c r="D48" s="775"/>
      <c r="E48" s="775"/>
      <c r="F48" s="775"/>
      <c r="G48" s="775"/>
      <c r="H48" s="775"/>
      <c r="I48" s="775"/>
      <c r="J48" s="775"/>
      <c r="K48" s="775"/>
      <c r="L48" s="775"/>
      <c r="M48" s="775"/>
      <c r="N48" s="776"/>
      <c r="O48" s="232"/>
      <c r="P48" s="274"/>
      <c r="Q48" s="274"/>
      <c r="R48" s="274"/>
      <c r="S48" s="274"/>
      <c r="T48" s="274"/>
      <c r="U48" s="274"/>
      <c r="V48" s="274"/>
      <c r="W48" s="274"/>
      <c r="X48" s="274"/>
      <c r="Y48" s="274"/>
      <c r="Z48" s="274"/>
      <c r="AA48" s="274"/>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row>
    <row r="49" spans="1:145" s="62" customFormat="1" ht="42.75" customHeight="1">
      <c r="A49" s="98"/>
      <c r="B49" s="7"/>
      <c r="C49" s="786" t="s">
        <v>661</v>
      </c>
      <c r="D49" s="787"/>
      <c r="E49" s="787"/>
      <c r="F49" s="787"/>
      <c r="G49" s="787"/>
      <c r="H49" s="787"/>
      <c r="I49" s="787"/>
      <c r="J49" s="787"/>
      <c r="K49" s="787"/>
      <c r="L49" s="788"/>
      <c r="M49" s="713"/>
      <c r="N49" s="714"/>
      <c r="O49" s="232"/>
      <c r="P49" s="274"/>
      <c r="Q49" s="274"/>
      <c r="R49" s="274"/>
      <c r="S49" s="274"/>
      <c r="T49" s="274"/>
      <c r="U49" s="274"/>
      <c r="V49" s="274"/>
      <c r="W49" s="274"/>
      <c r="X49" s="274"/>
      <c r="Y49" s="274"/>
      <c r="Z49" s="274"/>
      <c r="AA49" s="274"/>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row>
    <row r="50" spans="1:145" s="62" customFormat="1" ht="42.75" customHeight="1">
      <c r="A50" s="98"/>
      <c r="B50" s="7"/>
      <c r="C50" s="786" t="s">
        <v>662</v>
      </c>
      <c r="D50" s="787"/>
      <c r="E50" s="787"/>
      <c r="F50" s="787"/>
      <c r="G50" s="787"/>
      <c r="H50" s="787"/>
      <c r="I50" s="787"/>
      <c r="J50" s="787"/>
      <c r="K50" s="787"/>
      <c r="L50" s="788"/>
      <c r="M50" s="713"/>
      <c r="N50" s="714"/>
      <c r="O50" s="232"/>
      <c r="P50" s="274"/>
      <c r="Q50" s="274"/>
      <c r="R50" s="274"/>
      <c r="S50" s="274"/>
      <c r="T50" s="274"/>
      <c r="U50" s="274"/>
      <c r="V50" s="274"/>
      <c r="W50" s="274"/>
      <c r="X50" s="274"/>
      <c r="Y50" s="274"/>
      <c r="Z50" s="274"/>
      <c r="AA50" s="274"/>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row>
    <row r="51" spans="1:145" s="62" customFormat="1" ht="124.5" customHeight="1">
      <c r="A51" s="98"/>
      <c r="B51" s="8" t="s">
        <v>350</v>
      </c>
      <c r="C51" s="715" t="s">
        <v>663</v>
      </c>
      <c r="D51" s="31"/>
      <c r="E51" s="716">
        <v>1968790</v>
      </c>
      <c r="F51" s="716">
        <v>1968790</v>
      </c>
      <c r="G51" s="711">
        <f>F51/E51*100</f>
        <v>100</v>
      </c>
      <c r="H51" s="315">
        <f>G51/100</f>
        <v>1</v>
      </c>
      <c r="I51" s="722" t="s">
        <v>688</v>
      </c>
      <c r="J51" s="730"/>
      <c r="K51" s="725">
        <v>4</v>
      </c>
      <c r="L51" s="726">
        <v>2</v>
      </c>
      <c r="M51" s="717">
        <v>100</v>
      </c>
      <c r="N51" s="582">
        <v>1</v>
      </c>
      <c r="O51" s="232"/>
      <c r="P51" s="274"/>
      <c r="Q51" s="274"/>
      <c r="R51" s="274"/>
      <c r="S51" s="274"/>
      <c r="T51" s="274"/>
      <c r="U51" s="274"/>
      <c r="V51" s="274"/>
      <c r="W51" s="274"/>
      <c r="X51" s="274"/>
      <c r="Y51" s="274"/>
      <c r="Z51" s="274"/>
      <c r="AA51" s="274"/>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row>
    <row r="52" spans="1:145" s="62" customFormat="1" ht="196.5" customHeight="1">
      <c r="A52" s="98"/>
      <c r="B52" s="8" t="s">
        <v>351</v>
      </c>
      <c r="C52" s="718" t="s">
        <v>664</v>
      </c>
      <c r="D52" s="31"/>
      <c r="E52" s="719">
        <v>1798000</v>
      </c>
      <c r="F52" s="719">
        <v>1798000</v>
      </c>
      <c r="G52" s="711">
        <f>F52/E52*100</f>
        <v>100</v>
      </c>
      <c r="H52" s="315">
        <v>1</v>
      </c>
      <c r="I52" s="722" t="s">
        <v>689</v>
      </c>
      <c r="J52" s="722"/>
      <c r="K52" s="725">
        <v>4</v>
      </c>
      <c r="L52" s="726">
        <v>3</v>
      </c>
      <c r="M52" s="717">
        <v>100</v>
      </c>
      <c r="N52" s="582">
        <v>1</v>
      </c>
      <c r="O52" s="232"/>
      <c r="P52" s="274"/>
      <c r="Q52" s="274"/>
      <c r="R52" s="274"/>
      <c r="S52" s="274"/>
      <c r="T52" s="274"/>
      <c r="U52" s="274"/>
      <c r="V52" s="274"/>
      <c r="W52" s="274"/>
      <c r="X52" s="274"/>
      <c r="Y52" s="274"/>
      <c r="Z52" s="274"/>
      <c r="AA52" s="274"/>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row>
    <row r="53" spans="1:145" s="62" customFormat="1" ht="25.5" customHeight="1">
      <c r="A53" s="98"/>
      <c r="B53" s="63"/>
      <c r="C53" s="59" t="s">
        <v>16</v>
      </c>
      <c r="D53" s="73"/>
      <c r="E53" s="243">
        <f>SUM(E51:E52)</f>
        <v>3766790</v>
      </c>
      <c r="F53" s="243">
        <f>SUM(F51:F52)</f>
        <v>3766790</v>
      </c>
      <c r="G53" s="375">
        <f>F53/E53*100</f>
        <v>100</v>
      </c>
      <c r="H53" s="351">
        <v>1</v>
      </c>
      <c r="I53" s="65"/>
      <c r="J53" s="65"/>
      <c r="K53" s="210"/>
      <c r="L53" s="210"/>
      <c r="M53" s="377">
        <f>SUM(M51:M52)/2</f>
        <v>100</v>
      </c>
      <c r="N53" s="200">
        <f>M53/100</f>
        <v>1</v>
      </c>
      <c r="O53" s="232"/>
      <c r="P53" s="274"/>
      <c r="Q53" s="274"/>
      <c r="R53" s="274"/>
      <c r="S53" s="274"/>
      <c r="T53" s="274"/>
      <c r="U53" s="274"/>
      <c r="V53" s="274"/>
      <c r="W53" s="274"/>
      <c r="X53" s="274"/>
      <c r="Y53" s="274"/>
      <c r="Z53" s="274"/>
      <c r="AA53" s="274"/>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row>
    <row r="54" spans="1:145" s="55" customFormat="1" ht="27.75" customHeight="1">
      <c r="A54" s="688"/>
      <c r="B54" s="683" t="s">
        <v>334</v>
      </c>
      <c r="C54" s="742" t="s">
        <v>648</v>
      </c>
      <c r="D54" s="743"/>
      <c r="E54" s="743"/>
      <c r="F54" s="743"/>
      <c r="G54" s="743"/>
      <c r="H54" s="743"/>
      <c r="I54" s="743"/>
      <c r="J54" s="743"/>
      <c r="K54" s="743"/>
      <c r="L54" s="743"/>
      <c r="M54" s="806"/>
      <c r="N54" s="530"/>
      <c r="O54" s="569"/>
      <c r="P54" s="49"/>
      <c r="Q54" s="49"/>
      <c r="R54" s="49"/>
      <c r="S54" s="49"/>
      <c r="T54" s="49"/>
      <c r="U54" s="49"/>
      <c r="V54" s="49"/>
      <c r="W54" s="49"/>
      <c r="X54" s="49"/>
      <c r="Y54" s="49"/>
      <c r="Z54" s="49"/>
      <c r="AA54" s="49"/>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1:145" s="56" customFormat="1" ht="21" customHeight="1">
      <c r="A55" s="688"/>
      <c r="B55" s="684"/>
      <c r="C55" s="771" t="s">
        <v>96</v>
      </c>
      <c r="D55" s="772"/>
      <c r="E55" s="772"/>
      <c r="F55" s="772"/>
      <c r="G55" s="772"/>
      <c r="H55" s="772"/>
      <c r="I55" s="772"/>
      <c r="J55" s="772"/>
      <c r="K55" s="772"/>
      <c r="L55" s="772"/>
      <c r="M55" s="772"/>
      <c r="N55" s="773"/>
      <c r="O55" s="569"/>
      <c r="P55" s="49"/>
      <c r="Q55" s="49"/>
      <c r="R55" s="49"/>
      <c r="S55" s="49"/>
      <c r="T55" s="49"/>
      <c r="U55" s="49"/>
      <c r="V55" s="49"/>
      <c r="W55" s="49"/>
      <c r="X55" s="49"/>
      <c r="Y55" s="49"/>
      <c r="Z55" s="49"/>
      <c r="AA55" s="49"/>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1:145" s="56" customFormat="1" ht="31.5" customHeight="1">
      <c r="A56" s="688"/>
      <c r="B56" s="684"/>
      <c r="C56" s="771" t="s">
        <v>93</v>
      </c>
      <c r="D56" s="772"/>
      <c r="E56" s="772"/>
      <c r="F56" s="772"/>
      <c r="G56" s="772"/>
      <c r="H56" s="772"/>
      <c r="I56" s="772"/>
      <c r="J56" s="772"/>
      <c r="K56" s="772"/>
      <c r="L56" s="772"/>
      <c r="M56" s="772"/>
      <c r="N56" s="773"/>
      <c r="O56" s="569"/>
      <c r="P56" s="49"/>
      <c r="Q56" s="49"/>
      <c r="R56" s="49"/>
      <c r="S56" s="49"/>
      <c r="T56" s="49"/>
      <c r="U56" s="49"/>
      <c r="V56" s="49"/>
      <c r="W56" s="49"/>
      <c r="X56" s="49"/>
      <c r="Y56" s="49"/>
      <c r="Z56" s="49"/>
      <c r="AA56" s="49"/>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1:145" s="56" customFormat="1" ht="50.25" customHeight="1" thickBot="1">
      <c r="A57" s="688"/>
      <c r="B57" s="685"/>
      <c r="C57" s="800" t="s">
        <v>94</v>
      </c>
      <c r="D57" s="801"/>
      <c r="E57" s="801"/>
      <c r="F57" s="801"/>
      <c r="G57" s="801"/>
      <c r="H57" s="801"/>
      <c r="I57" s="801"/>
      <c r="J57" s="801"/>
      <c r="K57" s="801"/>
      <c r="L57" s="801"/>
      <c r="M57" s="801"/>
      <c r="N57" s="802"/>
      <c r="O57" s="569"/>
      <c r="P57" s="49"/>
      <c r="Q57" s="49"/>
      <c r="R57" s="49"/>
      <c r="S57" s="49"/>
      <c r="T57" s="49"/>
      <c r="U57" s="49"/>
      <c r="V57" s="49"/>
      <c r="W57" s="49"/>
      <c r="X57" s="49"/>
      <c r="Y57" s="49"/>
      <c r="Z57" s="49"/>
      <c r="AA57" s="49"/>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1:145" s="57" customFormat="1" ht="112.5" customHeight="1">
      <c r="A58" s="689"/>
      <c r="B58" s="686" t="s">
        <v>666</v>
      </c>
      <c r="C58" s="504" t="s">
        <v>409</v>
      </c>
      <c r="D58" s="31"/>
      <c r="E58" s="505">
        <v>639900</v>
      </c>
      <c r="F58" s="505">
        <v>639900</v>
      </c>
      <c r="G58" s="42">
        <f t="shared" ref="G58:G64" si="5">(F58/E58)*100</f>
        <v>100</v>
      </c>
      <c r="H58" s="344">
        <f>G58/100</f>
        <v>1</v>
      </c>
      <c r="I58" s="722" t="s">
        <v>690</v>
      </c>
      <c r="J58" s="722"/>
      <c r="K58" s="723">
        <v>5</v>
      </c>
      <c r="L58" s="724">
        <v>5</v>
      </c>
      <c r="M58" s="126">
        <f t="shared" ref="M58:M61" si="6">L58/K58*100</f>
        <v>100</v>
      </c>
      <c r="N58" s="360">
        <f t="shared" ref="N58:N65" si="7">M58/100</f>
        <v>1</v>
      </c>
      <c r="O58" s="569"/>
      <c r="P58" s="49"/>
      <c r="Q58" s="49"/>
      <c r="R58" s="49"/>
      <c r="S58" s="49"/>
      <c r="T58" s="49"/>
      <c r="U58" s="49"/>
      <c r="V58" s="49"/>
      <c r="W58" s="49"/>
      <c r="X58" s="49"/>
      <c r="Y58" s="49"/>
      <c r="Z58" s="49"/>
      <c r="AA58" s="49"/>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112"/>
    </row>
    <row r="59" spans="1:145" s="57" customFormat="1" ht="129" customHeight="1">
      <c r="A59" s="689"/>
      <c r="B59" s="686" t="s">
        <v>667</v>
      </c>
      <c r="C59" s="501" t="s">
        <v>408</v>
      </c>
      <c r="D59" s="31"/>
      <c r="E59" s="506">
        <v>5650125.0499999998</v>
      </c>
      <c r="F59" s="506">
        <v>5650049.8399999999</v>
      </c>
      <c r="G59" s="42">
        <f t="shared" si="5"/>
        <v>99.998668879018879</v>
      </c>
      <c r="H59" s="344">
        <f t="shared" ref="H59:H64" si="8">G59/100</f>
        <v>0.99998668879018882</v>
      </c>
      <c r="I59" s="722" t="s">
        <v>691</v>
      </c>
      <c r="J59" s="722"/>
      <c r="K59" s="723">
        <v>5</v>
      </c>
      <c r="L59" s="724">
        <v>5</v>
      </c>
      <c r="M59" s="126">
        <f t="shared" si="6"/>
        <v>100</v>
      </c>
      <c r="N59" s="360">
        <f t="shared" si="7"/>
        <v>1</v>
      </c>
      <c r="O59" s="569"/>
      <c r="P59" s="49"/>
      <c r="Q59" s="49"/>
      <c r="R59" s="49"/>
      <c r="S59" s="49"/>
      <c r="T59" s="49"/>
      <c r="U59" s="49"/>
      <c r="V59" s="49"/>
      <c r="W59" s="49"/>
      <c r="X59" s="49"/>
      <c r="Y59" s="49"/>
      <c r="Z59" s="49"/>
      <c r="AA59" s="49"/>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112"/>
    </row>
    <row r="60" spans="1:145" s="57" customFormat="1" ht="66" customHeight="1">
      <c r="A60" s="689"/>
      <c r="B60" s="686" t="s">
        <v>668</v>
      </c>
      <c r="C60" s="502" t="s">
        <v>407</v>
      </c>
      <c r="D60" s="31"/>
      <c r="E60" s="506">
        <v>40000</v>
      </c>
      <c r="F60" s="506">
        <v>40000</v>
      </c>
      <c r="G60" s="42">
        <f t="shared" si="5"/>
        <v>100</v>
      </c>
      <c r="H60" s="344">
        <f t="shared" si="8"/>
        <v>1</v>
      </c>
      <c r="I60" s="722" t="s">
        <v>692</v>
      </c>
      <c r="J60" s="722"/>
      <c r="K60" s="723">
        <v>5</v>
      </c>
      <c r="L60" s="724">
        <v>5</v>
      </c>
      <c r="M60" s="126">
        <f t="shared" si="6"/>
        <v>100</v>
      </c>
      <c r="N60" s="360">
        <f t="shared" si="7"/>
        <v>1</v>
      </c>
      <c r="O60" s="569"/>
      <c r="P60" s="49"/>
      <c r="Q60" s="49"/>
      <c r="R60" s="49"/>
      <c r="S60" s="49"/>
      <c r="T60" s="49"/>
      <c r="U60" s="49"/>
      <c r="V60" s="49"/>
      <c r="W60" s="49"/>
      <c r="X60" s="49"/>
      <c r="Y60" s="49"/>
      <c r="Z60" s="49"/>
      <c r="AA60" s="49"/>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112"/>
    </row>
    <row r="61" spans="1:145" s="57" customFormat="1" ht="93.75" customHeight="1">
      <c r="A61" s="689"/>
      <c r="B61" s="686" t="s">
        <v>669</v>
      </c>
      <c r="C61" s="501" t="s">
        <v>404</v>
      </c>
      <c r="D61" s="31"/>
      <c r="E61" s="506">
        <v>11394546.76</v>
      </c>
      <c r="F61" s="506">
        <v>11376229.58</v>
      </c>
      <c r="G61" s="42">
        <f t="shared" si="5"/>
        <v>99.839246085115889</v>
      </c>
      <c r="H61" s="344">
        <f t="shared" si="8"/>
        <v>0.99839246085115885</v>
      </c>
      <c r="I61" s="722" t="s">
        <v>693</v>
      </c>
      <c r="J61" s="722"/>
      <c r="K61" s="723">
        <v>5</v>
      </c>
      <c r="L61" s="724">
        <v>5</v>
      </c>
      <c r="M61" s="126">
        <f t="shared" si="6"/>
        <v>100</v>
      </c>
      <c r="N61" s="360">
        <f t="shared" si="7"/>
        <v>1</v>
      </c>
      <c r="O61" s="569"/>
      <c r="P61" s="49"/>
      <c r="Q61" s="49"/>
      <c r="R61" s="49"/>
      <c r="S61" s="49"/>
      <c r="T61" s="49"/>
      <c r="U61" s="49"/>
      <c r="V61" s="49"/>
      <c r="W61" s="49"/>
      <c r="X61" s="49"/>
      <c r="Y61" s="49"/>
      <c r="Z61" s="49"/>
      <c r="AA61" s="49"/>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112"/>
    </row>
    <row r="62" spans="1:145" s="57" customFormat="1" ht="66" customHeight="1">
      <c r="A62" s="689"/>
      <c r="B62" s="686" t="s">
        <v>670</v>
      </c>
      <c r="C62" s="501" t="s">
        <v>406</v>
      </c>
      <c r="D62" s="31"/>
      <c r="E62" s="506">
        <v>1646100</v>
      </c>
      <c r="F62" s="506">
        <v>1641160.06</v>
      </c>
      <c r="G62" s="42">
        <f t="shared" si="5"/>
        <v>99.699900370572863</v>
      </c>
      <c r="H62" s="344">
        <f t="shared" si="8"/>
        <v>0.99699900370572858</v>
      </c>
      <c r="I62" s="41"/>
      <c r="J62" s="42"/>
      <c r="K62" s="499"/>
      <c r="L62" s="499"/>
      <c r="M62" s="126"/>
      <c r="N62" s="360"/>
      <c r="O62" s="569"/>
      <c r="P62" s="49"/>
      <c r="Q62" s="49"/>
      <c r="R62" s="49"/>
      <c r="S62" s="49"/>
      <c r="T62" s="49"/>
      <c r="U62" s="49"/>
      <c r="V62" s="49"/>
      <c r="W62" s="49"/>
      <c r="X62" s="49"/>
      <c r="Y62" s="49"/>
      <c r="Z62" s="49"/>
      <c r="AA62" s="49"/>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112"/>
    </row>
    <row r="63" spans="1:145" s="57" customFormat="1" ht="89.25" customHeight="1">
      <c r="A63" s="689"/>
      <c r="B63" s="686" t="s">
        <v>671</v>
      </c>
      <c r="C63" s="501" t="s">
        <v>405</v>
      </c>
      <c r="D63" s="31"/>
      <c r="E63" s="506">
        <v>3214553.5</v>
      </c>
      <c r="F63" s="506">
        <v>3173798.49</v>
      </c>
      <c r="G63" s="42">
        <f t="shared" si="5"/>
        <v>98.732171979716625</v>
      </c>
      <c r="H63" s="344">
        <f t="shared" si="8"/>
        <v>0.98732171979716621</v>
      </c>
      <c r="I63" s="41"/>
      <c r="J63" s="42"/>
      <c r="K63" s="499"/>
      <c r="L63" s="499"/>
      <c r="M63" s="126"/>
      <c r="N63" s="360"/>
      <c r="O63" s="569"/>
      <c r="P63" s="49"/>
      <c r="Q63" s="49"/>
      <c r="R63" s="49"/>
      <c r="S63" s="49"/>
      <c r="T63" s="49"/>
      <c r="U63" s="49"/>
      <c r="V63" s="49"/>
      <c r="W63" s="49"/>
      <c r="X63" s="49"/>
      <c r="Y63" s="49"/>
      <c r="Z63" s="49"/>
      <c r="AA63" s="49"/>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112"/>
    </row>
    <row r="64" spans="1:145" s="57" customFormat="1" ht="78.75" customHeight="1">
      <c r="A64" s="689"/>
      <c r="B64" s="686" t="s">
        <v>672</v>
      </c>
      <c r="C64" s="501" t="s">
        <v>493</v>
      </c>
      <c r="D64" s="31"/>
      <c r="E64" s="506">
        <v>110000</v>
      </c>
      <c r="F64" s="506">
        <v>110000</v>
      </c>
      <c r="G64" s="42">
        <f t="shared" si="5"/>
        <v>100</v>
      </c>
      <c r="H64" s="344">
        <f t="shared" si="8"/>
        <v>1</v>
      </c>
      <c r="I64" s="41"/>
      <c r="J64" s="42"/>
      <c r="K64" s="499"/>
      <c r="L64" s="499"/>
      <c r="M64" s="126"/>
      <c r="N64" s="360"/>
      <c r="O64" s="569"/>
      <c r="P64" s="49"/>
      <c r="Q64" s="49"/>
      <c r="R64" s="49"/>
      <c r="S64" s="49"/>
      <c r="T64" s="49"/>
      <c r="U64" s="49"/>
      <c r="V64" s="49"/>
      <c r="W64" s="49"/>
      <c r="X64" s="49"/>
      <c r="Y64" s="49"/>
      <c r="Z64" s="49"/>
      <c r="AA64" s="49"/>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112"/>
    </row>
    <row r="65" spans="1:145" s="47" customFormat="1" ht="24" customHeight="1">
      <c r="A65" s="688"/>
      <c r="B65" s="687"/>
      <c r="C65" s="59" t="s">
        <v>95</v>
      </c>
      <c r="D65" s="318"/>
      <c r="E65" s="378">
        <f>SUM(E58:E64)</f>
        <v>22695225.309999999</v>
      </c>
      <c r="F65" s="378">
        <f>SUM(F58:F64)</f>
        <v>22631137.969999999</v>
      </c>
      <c r="G65" s="74">
        <f>F65/E65*100</f>
        <v>99.717617520317091</v>
      </c>
      <c r="H65" s="390">
        <f>G65/100</f>
        <v>0.99717617520317092</v>
      </c>
      <c r="I65" s="48"/>
      <c r="J65" s="46"/>
      <c r="K65" s="211"/>
      <c r="L65" s="211"/>
      <c r="M65" s="376">
        <f>SUM(M58:M61)/4</f>
        <v>100</v>
      </c>
      <c r="N65" s="389">
        <f t="shared" si="7"/>
        <v>1</v>
      </c>
      <c r="O65" s="569"/>
      <c r="P65" s="49"/>
      <c r="Q65" s="49"/>
      <c r="R65" s="49"/>
      <c r="S65" s="49"/>
      <c r="T65" s="49"/>
      <c r="U65" s="49"/>
      <c r="V65" s="49"/>
      <c r="W65" s="49"/>
      <c r="X65" s="49"/>
      <c r="Y65" s="49"/>
      <c r="Z65" s="49"/>
      <c r="AA65" s="49"/>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182"/>
    </row>
    <row r="66" spans="1:145" s="379" customFormat="1" ht="39" customHeight="1">
      <c r="B66" s="380"/>
      <c r="C66" s="381" t="s">
        <v>352</v>
      </c>
      <c r="D66" s="380"/>
      <c r="E66" s="382">
        <f>E40+E53+E65</f>
        <v>414932115.22000003</v>
      </c>
      <c r="F66" s="382">
        <f>F40+F53+F65</f>
        <v>409212021.82000005</v>
      </c>
      <c r="G66" s="387">
        <f>F66/E66*100</f>
        <v>98.621438738968862</v>
      </c>
      <c r="H66" s="388">
        <f>G66/100</f>
        <v>0.98621438738968858</v>
      </c>
      <c r="I66" s="744" t="s">
        <v>470</v>
      </c>
      <c r="J66" s="745"/>
      <c r="K66" s="745"/>
      <c r="L66" s="745"/>
      <c r="M66" s="391">
        <v>0.97</v>
      </c>
      <c r="N66" s="386">
        <v>0.9</v>
      </c>
      <c r="O66" s="570"/>
      <c r="P66" s="384"/>
      <c r="Q66" s="384"/>
      <c r="R66" s="384"/>
      <c r="S66" s="384"/>
      <c r="T66" s="384"/>
      <c r="U66" s="384"/>
      <c r="V66" s="384"/>
      <c r="W66" s="384"/>
      <c r="X66" s="384"/>
      <c r="Y66" s="384"/>
      <c r="Z66" s="384"/>
      <c r="AA66" s="384"/>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5"/>
      <c r="CX66" s="385"/>
      <c r="CY66" s="385"/>
      <c r="CZ66" s="385"/>
      <c r="DA66" s="385"/>
      <c r="DB66" s="385"/>
      <c r="DC66" s="385"/>
      <c r="DD66" s="385"/>
      <c r="DE66" s="385"/>
      <c r="DF66" s="385"/>
      <c r="DG66" s="385"/>
      <c r="DH66" s="385"/>
      <c r="DI66" s="385"/>
      <c r="DJ66" s="385"/>
      <c r="DK66" s="385"/>
      <c r="DL66" s="385"/>
      <c r="DM66" s="385"/>
      <c r="DN66" s="385"/>
      <c r="DO66" s="385"/>
      <c r="DP66" s="385"/>
      <c r="DQ66" s="385"/>
      <c r="DR66" s="385"/>
      <c r="DS66" s="385"/>
      <c r="DT66" s="385"/>
      <c r="DU66" s="385"/>
      <c r="DV66" s="385"/>
      <c r="DW66" s="385"/>
      <c r="DX66" s="385"/>
      <c r="DY66" s="385"/>
      <c r="DZ66" s="385"/>
      <c r="EA66" s="385"/>
      <c r="EB66" s="385"/>
      <c r="EC66" s="385"/>
      <c r="ED66" s="385"/>
      <c r="EE66" s="385"/>
      <c r="EF66" s="385"/>
      <c r="EG66" s="385"/>
      <c r="EH66" s="385"/>
      <c r="EI66" s="385"/>
      <c r="EJ66" s="385"/>
      <c r="EK66" s="385"/>
      <c r="EL66" s="385"/>
      <c r="EM66" s="385"/>
      <c r="EN66" s="385"/>
    </row>
    <row r="67" spans="1:145" s="154" customFormat="1" ht="18.75">
      <c r="B67" s="109"/>
      <c r="C67" s="133" t="s">
        <v>353</v>
      </c>
      <c r="D67" s="114" t="s">
        <v>357</v>
      </c>
      <c r="E67" s="583">
        <f>5946524+7805009.03</f>
        <v>13751533.030000001</v>
      </c>
      <c r="F67" s="583">
        <v>13751533.02</v>
      </c>
      <c r="G67" s="313"/>
      <c r="H67" s="343"/>
      <c r="I67" s="792"/>
      <c r="J67" s="793"/>
      <c r="K67" s="793"/>
      <c r="L67" s="793"/>
      <c r="M67" s="51"/>
      <c r="N67" s="363"/>
      <c r="O67" s="571"/>
      <c r="P67" s="299"/>
      <c r="Q67" s="299"/>
      <c r="R67" s="299"/>
      <c r="S67" s="299"/>
      <c r="T67" s="299"/>
      <c r="U67" s="299"/>
      <c r="V67" s="299"/>
      <c r="W67" s="299"/>
      <c r="X67" s="299"/>
      <c r="Y67" s="299"/>
      <c r="Z67" s="299"/>
      <c r="AA67" s="299"/>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c r="DV67" s="155"/>
      <c r="DW67" s="155"/>
      <c r="DX67" s="155"/>
      <c r="DY67" s="155"/>
      <c r="DZ67" s="155"/>
      <c r="EA67" s="155"/>
      <c r="EB67" s="155"/>
      <c r="EC67" s="155"/>
      <c r="ED67" s="155"/>
      <c r="EE67" s="155"/>
      <c r="EF67" s="155"/>
      <c r="EG67" s="155"/>
      <c r="EH67" s="155"/>
      <c r="EI67" s="155"/>
      <c r="EJ67" s="155"/>
      <c r="EK67" s="155"/>
      <c r="EL67" s="155"/>
      <c r="EM67" s="155"/>
      <c r="EN67" s="155"/>
    </row>
    <row r="68" spans="1:145" s="154" customFormat="1" ht="18.75">
      <c r="B68" s="109"/>
      <c r="C68" s="133" t="s">
        <v>354</v>
      </c>
      <c r="D68" s="114" t="s">
        <v>564</v>
      </c>
      <c r="E68" s="583">
        <f>135183538.32+119700071.75+639900+3766790</f>
        <v>259290300.06999999</v>
      </c>
      <c r="F68" s="583">
        <v>255257727.40000001</v>
      </c>
      <c r="G68" s="313"/>
      <c r="H68" s="343"/>
      <c r="I68" s="310"/>
      <c r="J68" s="311"/>
      <c r="K68" s="311"/>
      <c r="L68" s="311"/>
      <c r="M68" s="51"/>
      <c r="N68" s="363"/>
      <c r="O68" s="571"/>
      <c r="P68" s="299"/>
      <c r="Q68" s="299"/>
      <c r="R68" s="299"/>
      <c r="S68" s="299"/>
      <c r="T68" s="299"/>
      <c r="U68" s="299"/>
      <c r="V68" s="299"/>
      <c r="W68" s="299"/>
      <c r="X68" s="299"/>
      <c r="Y68" s="299"/>
      <c r="Z68" s="299"/>
      <c r="AA68" s="299"/>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row>
    <row r="69" spans="1:145" s="154" customFormat="1" ht="30">
      <c r="B69" s="109"/>
      <c r="C69" s="133" t="s">
        <v>355</v>
      </c>
      <c r="D69" s="114" t="s">
        <v>565</v>
      </c>
      <c r="E69" s="583">
        <f>74247552.38+64634.17+45359043.87+163726.39+22055325.31</f>
        <v>141890282.11999997</v>
      </c>
      <c r="F69" s="583">
        <f>72634872.72+57960.03+45356043.87+162646.81+21991237.97</f>
        <v>140202761.40000001</v>
      </c>
      <c r="G69" s="482"/>
      <c r="H69" s="343"/>
      <c r="I69" s="310"/>
      <c r="J69" s="311"/>
      <c r="K69" s="311"/>
      <c r="L69" s="311"/>
      <c r="M69" s="51"/>
      <c r="N69" s="363"/>
      <c r="O69" s="571"/>
      <c r="P69" s="299"/>
      <c r="Q69" s="299"/>
      <c r="R69" s="299"/>
      <c r="S69" s="299"/>
      <c r="T69" s="299"/>
      <c r="U69" s="299"/>
      <c r="V69" s="299"/>
      <c r="W69" s="299"/>
      <c r="X69" s="299"/>
      <c r="Y69" s="299"/>
      <c r="Z69" s="299"/>
      <c r="AA69" s="299"/>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row>
    <row r="70" spans="1:145" s="154" customFormat="1" ht="18.75">
      <c r="B70" s="109"/>
      <c r="C70" s="133" t="s">
        <v>356</v>
      </c>
      <c r="D70" s="114" t="s">
        <v>359</v>
      </c>
      <c r="E70" s="583"/>
      <c r="F70" s="583"/>
      <c r="G70" s="313"/>
      <c r="H70" s="343"/>
      <c r="I70" s="792"/>
      <c r="J70" s="793"/>
      <c r="K70" s="793"/>
      <c r="L70" s="793"/>
      <c r="M70" s="51"/>
      <c r="N70" s="363"/>
      <c r="O70" s="571"/>
      <c r="P70" s="298"/>
      <c r="Q70" s="298"/>
      <c r="R70" s="298"/>
      <c r="S70" s="298"/>
      <c r="T70" s="298"/>
      <c r="U70" s="298"/>
      <c r="V70" s="298"/>
      <c r="W70" s="298"/>
      <c r="X70" s="299"/>
      <c r="Y70" s="299"/>
      <c r="Z70" s="299"/>
      <c r="AA70" s="299"/>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155"/>
      <c r="DY70" s="155"/>
      <c r="DZ70" s="155"/>
      <c r="EA70" s="155"/>
      <c r="EB70" s="155"/>
      <c r="EC70" s="155"/>
      <c r="ED70" s="155"/>
      <c r="EE70" s="155"/>
      <c r="EF70" s="155"/>
      <c r="EG70" s="155"/>
      <c r="EH70" s="155"/>
      <c r="EI70" s="155"/>
      <c r="EJ70" s="155"/>
      <c r="EK70" s="155"/>
      <c r="EL70" s="155"/>
      <c r="EM70" s="155"/>
      <c r="EN70" s="155"/>
    </row>
    <row r="71" spans="1:145" s="1" customFormat="1" ht="49.5" customHeight="1">
      <c r="A71" s="50"/>
      <c r="B71" s="152"/>
      <c r="C71" s="818" t="s">
        <v>717</v>
      </c>
      <c r="D71" s="819"/>
      <c r="E71" s="819"/>
      <c r="F71" s="819"/>
      <c r="G71" s="819"/>
      <c r="H71" s="819"/>
      <c r="I71" s="819"/>
      <c r="J71" s="819"/>
      <c r="K71" s="819"/>
      <c r="L71" s="819"/>
      <c r="M71" s="819"/>
      <c r="N71" s="820"/>
      <c r="O71" s="571"/>
      <c r="P71" s="298"/>
      <c r="Q71" s="298"/>
      <c r="R71" s="298"/>
      <c r="S71" s="298"/>
      <c r="T71" s="298"/>
      <c r="U71" s="298"/>
      <c r="V71" s="298"/>
      <c r="W71" s="298"/>
      <c r="X71" s="298"/>
      <c r="Y71" s="298"/>
      <c r="Z71" s="298"/>
      <c r="AA71" s="298"/>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row>
    <row r="72" spans="1:145" ht="40.5" customHeight="1">
      <c r="B72" s="151" t="s">
        <v>22</v>
      </c>
      <c r="C72" s="783" t="s">
        <v>237</v>
      </c>
      <c r="D72" s="784"/>
      <c r="E72" s="784"/>
      <c r="F72" s="784"/>
      <c r="G72" s="784"/>
      <c r="H72" s="784"/>
      <c r="I72" s="784"/>
      <c r="J72" s="784"/>
      <c r="K72" s="784"/>
      <c r="L72" s="784"/>
      <c r="M72" s="784"/>
      <c r="N72" s="785"/>
      <c r="O72" s="569"/>
    </row>
    <row r="73" spans="1:145" ht="22.5" customHeight="1">
      <c r="B73" s="31"/>
      <c r="C73" s="789" t="s">
        <v>193</v>
      </c>
      <c r="D73" s="790"/>
      <c r="E73" s="790"/>
      <c r="F73" s="790"/>
      <c r="G73" s="790"/>
      <c r="H73" s="790"/>
      <c r="I73" s="790"/>
      <c r="J73" s="790"/>
      <c r="K73" s="790"/>
      <c r="L73" s="790"/>
      <c r="M73" s="790"/>
      <c r="N73" s="791"/>
      <c r="O73" s="569"/>
    </row>
    <row r="74" spans="1:145" ht="23.25" customHeight="1">
      <c r="B74" s="31"/>
      <c r="C74" s="789" t="s">
        <v>194</v>
      </c>
      <c r="D74" s="790"/>
      <c r="E74" s="790"/>
      <c r="F74" s="790"/>
      <c r="G74" s="790"/>
      <c r="H74" s="790"/>
      <c r="I74" s="790"/>
      <c r="J74" s="790"/>
      <c r="K74" s="790"/>
      <c r="L74" s="790"/>
      <c r="M74" s="790"/>
      <c r="N74" s="791"/>
      <c r="O74" s="569"/>
    </row>
    <row r="75" spans="1:145" ht="30.75" customHeight="1">
      <c r="B75" s="31"/>
      <c r="C75" s="789" t="s">
        <v>195</v>
      </c>
      <c r="D75" s="790"/>
      <c r="E75" s="790"/>
      <c r="F75" s="790"/>
      <c r="G75" s="790"/>
      <c r="H75" s="790"/>
      <c r="I75" s="790"/>
      <c r="J75" s="790"/>
      <c r="K75" s="790"/>
      <c r="L75" s="790"/>
      <c r="M75" s="790"/>
      <c r="N75" s="791"/>
      <c r="O75" s="569"/>
    </row>
    <row r="76" spans="1:145" ht="30.75" customHeight="1">
      <c r="B76" s="31"/>
      <c r="C76" s="789" t="s">
        <v>196</v>
      </c>
      <c r="D76" s="790"/>
      <c r="E76" s="790"/>
      <c r="F76" s="790"/>
      <c r="G76" s="790"/>
      <c r="H76" s="790"/>
      <c r="I76" s="790"/>
      <c r="J76" s="790"/>
      <c r="K76" s="790"/>
      <c r="L76" s="790"/>
      <c r="M76" s="790"/>
      <c r="N76" s="791"/>
      <c r="O76" s="569"/>
    </row>
    <row r="77" spans="1:145" s="113" customFormat="1" ht="30.75" customHeight="1">
      <c r="A77" s="50"/>
      <c r="B77" s="198" t="s">
        <v>238</v>
      </c>
      <c r="C77" s="803" t="s">
        <v>240</v>
      </c>
      <c r="D77" s="804"/>
      <c r="E77" s="804"/>
      <c r="F77" s="804"/>
      <c r="G77" s="804"/>
      <c r="H77" s="804"/>
      <c r="I77" s="804"/>
      <c r="J77" s="804"/>
      <c r="K77" s="804"/>
      <c r="L77" s="804"/>
      <c r="M77" s="804"/>
      <c r="N77" s="805"/>
      <c r="O77" s="569"/>
      <c r="P77" s="298"/>
      <c r="Q77" s="298"/>
      <c r="R77" s="298"/>
      <c r="S77" s="298"/>
      <c r="T77" s="298"/>
      <c r="U77" s="298"/>
      <c r="V77" s="298"/>
      <c r="W77" s="298"/>
      <c r="X77" s="298"/>
      <c r="Y77" s="298"/>
      <c r="Z77" s="298"/>
      <c r="AA77" s="298"/>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row>
    <row r="78" spans="1:145" ht="27" customHeight="1">
      <c r="B78" s="31"/>
      <c r="C78" s="789" t="s">
        <v>198</v>
      </c>
      <c r="D78" s="790"/>
      <c r="E78" s="790"/>
      <c r="F78" s="790"/>
      <c r="G78" s="790"/>
      <c r="H78" s="790"/>
      <c r="I78" s="790"/>
      <c r="J78" s="790"/>
      <c r="K78" s="790"/>
      <c r="L78" s="790"/>
      <c r="M78" s="790"/>
      <c r="N78" s="791"/>
      <c r="O78" s="569"/>
    </row>
    <row r="79" spans="1:145" ht="30.75" customHeight="1">
      <c r="B79" s="31"/>
      <c r="C79" s="789" t="s">
        <v>197</v>
      </c>
      <c r="D79" s="790"/>
      <c r="E79" s="790"/>
      <c r="F79" s="790"/>
      <c r="G79" s="790"/>
      <c r="H79" s="790"/>
      <c r="I79" s="790"/>
      <c r="J79" s="790"/>
      <c r="K79" s="790"/>
      <c r="L79" s="790"/>
      <c r="M79" s="790"/>
      <c r="N79" s="791"/>
      <c r="O79" s="569"/>
    </row>
    <row r="80" spans="1:145" ht="90" customHeight="1">
      <c r="A80" s="631"/>
      <c r="B80" s="31" t="s">
        <v>572</v>
      </c>
      <c r="C80" s="586" t="s">
        <v>494</v>
      </c>
      <c r="D80" s="169"/>
      <c r="E80" s="585">
        <v>1018000</v>
      </c>
      <c r="F80" s="585">
        <v>1018000</v>
      </c>
      <c r="G80" s="584">
        <f>F80/E80*100</f>
        <v>100</v>
      </c>
      <c r="H80" s="315">
        <v>1</v>
      </c>
      <c r="I80" s="285" t="s">
        <v>694</v>
      </c>
      <c r="J80" s="10" t="s">
        <v>10</v>
      </c>
      <c r="K80" s="207">
        <v>0.46</v>
      </c>
      <c r="L80" s="207">
        <v>0.46</v>
      </c>
      <c r="M80" s="10">
        <f t="shared" ref="M80:M83" si="9">L80/K80*100</f>
        <v>100</v>
      </c>
      <c r="N80" s="202">
        <f t="shared" ref="N80:N87" si="10">M80/100</f>
        <v>1</v>
      </c>
      <c r="O80" s="569"/>
    </row>
    <row r="81" spans="1:144" ht="80.25" customHeight="1">
      <c r="A81" s="631"/>
      <c r="B81" s="31" t="s">
        <v>573</v>
      </c>
      <c r="C81" s="170" t="s">
        <v>410</v>
      </c>
      <c r="D81" s="169"/>
      <c r="E81" s="585">
        <v>1443100</v>
      </c>
      <c r="F81" s="585">
        <v>1443100</v>
      </c>
      <c r="G81" s="284">
        <f>F81/E81*100</f>
        <v>100</v>
      </c>
      <c r="H81" s="315">
        <v>1</v>
      </c>
      <c r="I81" s="285" t="s">
        <v>695</v>
      </c>
      <c r="J81" s="10" t="s">
        <v>87</v>
      </c>
      <c r="K81" s="207">
        <v>565</v>
      </c>
      <c r="L81" s="207">
        <v>962</v>
      </c>
      <c r="M81" s="10">
        <f t="shared" si="9"/>
        <v>170.26548672566372</v>
      </c>
      <c r="N81" s="202">
        <f t="shared" si="10"/>
        <v>1.7026548672566373</v>
      </c>
      <c r="O81" s="45"/>
    </row>
    <row r="82" spans="1:144" ht="72.75" customHeight="1">
      <c r="A82" s="631"/>
      <c r="B82" s="31" t="s">
        <v>574</v>
      </c>
      <c r="C82" s="170" t="s">
        <v>411</v>
      </c>
      <c r="D82" s="169"/>
      <c r="E82" s="585">
        <v>22185628.329999998</v>
      </c>
      <c r="F82" s="585">
        <v>22185628.329999998</v>
      </c>
      <c r="G82" s="472">
        <f>F82/E82*100</f>
        <v>100</v>
      </c>
      <c r="H82" s="315">
        <v>1</v>
      </c>
      <c r="I82" s="285" t="s">
        <v>696</v>
      </c>
      <c r="J82" s="10" t="s">
        <v>87</v>
      </c>
      <c r="K82" s="207">
        <v>20400</v>
      </c>
      <c r="L82" s="207">
        <v>187783</v>
      </c>
      <c r="M82" s="10">
        <f t="shared" si="9"/>
        <v>920.50490196078431</v>
      </c>
      <c r="N82" s="202">
        <f t="shared" si="10"/>
        <v>9.2050490196078432</v>
      </c>
      <c r="O82" s="45"/>
    </row>
    <row r="83" spans="1:144" ht="99" customHeight="1">
      <c r="A83" s="631"/>
      <c r="B83" s="31" t="s">
        <v>575</v>
      </c>
      <c r="C83" s="170" t="s">
        <v>412</v>
      </c>
      <c r="D83" s="169"/>
      <c r="E83" s="507">
        <v>235700</v>
      </c>
      <c r="F83" s="507">
        <v>235700</v>
      </c>
      <c r="G83" s="472">
        <f>F83/E83*100</f>
        <v>100</v>
      </c>
      <c r="H83" s="315">
        <v>1</v>
      </c>
      <c r="I83" s="285" t="s">
        <v>697</v>
      </c>
      <c r="J83" s="10" t="s">
        <v>10</v>
      </c>
      <c r="K83" s="207">
        <v>66</v>
      </c>
      <c r="L83" s="207">
        <v>66</v>
      </c>
      <c r="M83" s="10">
        <f t="shared" si="9"/>
        <v>100</v>
      </c>
      <c r="N83" s="202">
        <f t="shared" si="10"/>
        <v>1</v>
      </c>
      <c r="O83" s="569"/>
    </row>
    <row r="84" spans="1:144" ht="91.5" customHeight="1">
      <c r="A84" s="631"/>
      <c r="B84" s="31" t="s">
        <v>576</v>
      </c>
      <c r="C84" s="170" t="s">
        <v>415</v>
      </c>
      <c r="D84" s="169"/>
      <c r="E84" s="632">
        <v>352300</v>
      </c>
      <c r="F84" s="585">
        <v>352300</v>
      </c>
      <c r="G84" s="472">
        <v>100</v>
      </c>
      <c r="H84" s="315">
        <v>1</v>
      </c>
      <c r="I84" s="731"/>
      <c r="J84" s="10"/>
      <c r="K84" s="207"/>
      <c r="L84" s="207"/>
      <c r="M84" s="10"/>
      <c r="N84" s="202"/>
      <c r="O84" s="569"/>
    </row>
    <row r="85" spans="1:144" ht="78" customHeight="1">
      <c r="A85" s="631"/>
      <c r="B85" s="31" t="s">
        <v>577</v>
      </c>
      <c r="C85" s="170" t="s">
        <v>414</v>
      </c>
      <c r="D85" s="169"/>
      <c r="E85" s="508">
        <f>50000</f>
        <v>50000</v>
      </c>
      <c r="F85" s="507">
        <f>50000</f>
        <v>50000</v>
      </c>
      <c r="G85" s="497">
        <v>100</v>
      </c>
      <c r="H85" s="497">
        <v>1</v>
      </c>
      <c r="I85" s="732"/>
      <c r="J85" s="10"/>
      <c r="K85" s="207"/>
      <c r="L85" s="207"/>
      <c r="M85" s="10"/>
      <c r="N85" s="202"/>
      <c r="O85" s="569"/>
    </row>
    <row r="86" spans="1:144" ht="78.75" customHeight="1">
      <c r="A86" s="631"/>
      <c r="B86" s="31" t="s">
        <v>578</v>
      </c>
      <c r="C86" s="170" t="s">
        <v>413</v>
      </c>
      <c r="D86" s="169"/>
      <c r="E86" s="507">
        <v>100000</v>
      </c>
      <c r="F86" s="507">
        <v>100000</v>
      </c>
      <c r="G86" s="284">
        <f>F86/E86*100</f>
        <v>100</v>
      </c>
      <c r="H86" s="315">
        <v>1</v>
      </c>
      <c r="I86" s="732"/>
      <c r="J86" s="10"/>
      <c r="K86" s="608"/>
      <c r="L86" s="608"/>
      <c r="M86" s="10"/>
      <c r="N86" s="202"/>
      <c r="O86" s="569"/>
    </row>
    <row r="87" spans="1:144" s="71" customFormat="1" ht="30.75" customHeight="1">
      <c r="A87" s="56"/>
      <c r="B87" s="54"/>
      <c r="C87" s="52" t="s">
        <v>13</v>
      </c>
      <c r="D87" s="316"/>
      <c r="E87" s="246">
        <f>SUM(E80:E86)</f>
        <v>25384728.329999998</v>
      </c>
      <c r="F87" s="246">
        <f>SUM(F80:F86)</f>
        <v>25384728.329999998</v>
      </c>
      <c r="G87" s="375">
        <v>100</v>
      </c>
      <c r="H87" s="351">
        <v>1</v>
      </c>
      <c r="I87" s="52"/>
      <c r="J87" s="74"/>
      <c r="K87" s="212"/>
      <c r="L87" s="212"/>
      <c r="M87" s="396">
        <v>94</v>
      </c>
      <c r="N87" s="200">
        <f t="shared" si="10"/>
        <v>0.94</v>
      </c>
      <c r="O87" s="569"/>
      <c r="P87" s="298"/>
      <c r="Q87" s="298"/>
      <c r="R87" s="298"/>
      <c r="S87" s="298"/>
      <c r="T87" s="298"/>
      <c r="U87" s="298"/>
      <c r="V87" s="298"/>
      <c r="W87" s="298"/>
      <c r="X87" s="49"/>
      <c r="Y87" s="49"/>
      <c r="Z87" s="49"/>
      <c r="AA87" s="49"/>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row>
    <row r="88" spans="1:144" ht="36.75" customHeight="1">
      <c r="B88" s="198" t="s">
        <v>239</v>
      </c>
      <c r="C88" s="774" t="s">
        <v>199</v>
      </c>
      <c r="D88" s="775"/>
      <c r="E88" s="775"/>
      <c r="F88" s="775"/>
      <c r="G88" s="775"/>
      <c r="H88" s="775"/>
      <c r="I88" s="775"/>
      <c r="J88" s="775"/>
      <c r="K88" s="775"/>
      <c r="L88" s="775"/>
      <c r="M88" s="775"/>
      <c r="N88" s="776"/>
      <c r="O88" s="569"/>
    </row>
    <row r="89" spans="1:144" ht="29.25" customHeight="1">
      <c r="B89" s="31"/>
      <c r="C89" s="789" t="s">
        <v>200</v>
      </c>
      <c r="D89" s="790"/>
      <c r="E89" s="790"/>
      <c r="F89" s="790"/>
      <c r="G89" s="790"/>
      <c r="H89" s="790"/>
      <c r="I89" s="790"/>
      <c r="J89" s="790"/>
      <c r="K89" s="790"/>
      <c r="L89" s="790"/>
      <c r="M89" s="790"/>
      <c r="N89" s="791"/>
      <c r="O89" s="569"/>
    </row>
    <row r="90" spans="1:144" ht="26.25" customHeight="1">
      <c r="B90" s="31"/>
      <c r="C90" s="789" t="s">
        <v>201</v>
      </c>
      <c r="D90" s="790"/>
      <c r="E90" s="790"/>
      <c r="F90" s="790"/>
      <c r="G90" s="790"/>
      <c r="H90" s="790"/>
      <c r="I90" s="790"/>
      <c r="J90" s="790"/>
      <c r="K90" s="790"/>
      <c r="L90" s="790"/>
      <c r="M90" s="790"/>
      <c r="N90" s="791"/>
      <c r="O90" s="569"/>
    </row>
    <row r="91" spans="1:144" ht="26.25" customHeight="1">
      <c r="B91" s="31"/>
      <c r="C91" s="789" t="s">
        <v>202</v>
      </c>
      <c r="D91" s="790"/>
      <c r="E91" s="790"/>
      <c r="F91" s="790"/>
      <c r="G91" s="790"/>
      <c r="H91" s="790"/>
      <c r="I91" s="790"/>
      <c r="J91" s="790"/>
      <c r="K91" s="790"/>
      <c r="L91" s="790"/>
      <c r="M91" s="790"/>
      <c r="N91" s="791"/>
      <c r="O91" s="569"/>
      <c r="P91" s="274"/>
      <c r="Q91" s="274"/>
      <c r="R91" s="274"/>
      <c r="S91" s="274"/>
      <c r="T91" s="274"/>
      <c r="U91" s="274"/>
      <c r="V91" s="274"/>
      <c r="W91" s="274"/>
    </row>
    <row r="92" spans="1:144" s="12" customFormat="1" ht="97.5" customHeight="1">
      <c r="A92" s="627"/>
      <c r="B92" s="31" t="s">
        <v>241</v>
      </c>
      <c r="C92" s="285" t="s">
        <v>495</v>
      </c>
      <c r="D92" s="8"/>
      <c r="E92" s="242">
        <v>913000</v>
      </c>
      <c r="F92" s="242">
        <v>913000</v>
      </c>
      <c r="G92" s="284">
        <f t="shared" ref="G92:G97" si="11">(F92/E92)*100</f>
        <v>100</v>
      </c>
      <c r="H92" s="315">
        <f t="shared" ref="H92:H97" si="12">G92/100</f>
        <v>1</v>
      </c>
      <c r="I92" s="285" t="s">
        <v>203</v>
      </c>
      <c r="J92" s="10" t="s">
        <v>84</v>
      </c>
      <c r="K92" s="207">
        <v>153</v>
      </c>
      <c r="L92" s="207">
        <v>124</v>
      </c>
      <c r="M92" s="11">
        <f t="shared" ref="M92:M95" si="13">L92/K92*100</f>
        <v>81.045751633986924</v>
      </c>
      <c r="N92" s="312">
        <v>0.81</v>
      </c>
      <c r="O92" s="569"/>
      <c r="P92" s="274"/>
      <c r="Q92" s="274"/>
      <c r="R92" s="274"/>
      <c r="S92" s="274"/>
      <c r="T92" s="274"/>
      <c r="U92" s="274"/>
      <c r="V92" s="274"/>
      <c r="W92" s="274"/>
      <c r="X92" s="274"/>
      <c r="Y92" s="274"/>
      <c r="Z92" s="274"/>
      <c r="AA92" s="274"/>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row>
    <row r="93" spans="1:144" s="12" customFormat="1" ht="88.5" customHeight="1">
      <c r="A93" s="627"/>
      <c r="B93" s="31" t="s">
        <v>242</v>
      </c>
      <c r="C93" s="285" t="s">
        <v>410</v>
      </c>
      <c r="D93" s="8"/>
      <c r="E93" s="242">
        <v>1799400</v>
      </c>
      <c r="F93" s="242">
        <v>1799400</v>
      </c>
      <c r="G93" s="313">
        <f t="shared" si="11"/>
        <v>100</v>
      </c>
      <c r="H93" s="315">
        <f t="shared" si="12"/>
        <v>1</v>
      </c>
      <c r="I93" s="285" t="s">
        <v>204</v>
      </c>
      <c r="J93" s="10" t="s">
        <v>14</v>
      </c>
      <c r="K93" s="207">
        <v>16.3</v>
      </c>
      <c r="L93" s="207">
        <v>16.899999999999999</v>
      </c>
      <c r="M93" s="11">
        <f t="shared" si="13"/>
        <v>103.68098159509201</v>
      </c>
      <c r="N93" s="481">
        <v>1</v>
      </c>
      <c r="O93" s="569"/>
      <c r="P93" s="274"/>
      <c r="Q93" s="274"/>
      <c r="R93" s="274"/>
      <c r="S93" s="274"/>
      <c r="T93" s="274"/>
      <c r="U93" s="274"/>
      <c r="V93" s="274"/>
      <c r="W93" s="274"/>
      <c r="X93" s="274"/>
      <c r="Y93" s="274"/>
      <c r="Z93" s="274"/>
      <c r="AA93" s="274"/>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row>
    <row r="94" spans="1:144" s="12" customFormat="1" ht="111.75" customHeight="1">
      <c r="A94" s="627"/>
      <c r="B94" s="31" t="s">
        <v>243</v>
      </c>
      <c r="C94" s="285" t="s">
        <v>416</v>
      </c>
      <c r="D94" s="8"/>
      <c r="E94" s="242">
        <v>26794902</v>
      </c>
      <c r="F94" s="242">
        <v>26794902</v>
      </c>
      <c r="G94" s="313">
        <f t="shared" si="11"/>
        <v>100</v>
      </c>
      <c r="H94" s="315">
        <f t="shared" si="12"/>
        <v>1</v>
      </c>
      <c r="I94" s="285" t="s">
        <v>373</v>
      </c>
      <c r="J94" s="10" t="s">
        <v>84</v>
      </c>
      <c r="K94" s="207">
        <v>33</v>
      </c>
      <c r="L94" s="207">
        <v>36</v>
      </c>
      <c r="M94" s="11">
        <f t="shared" si="13"/>
        <v>109.09090909090908</v>
      </c>
      <c r="N94" s="481">
        <v>1</v>
      </c>
      <c r="O94" s="45"/>
      <c r="P94" s="274"/>
      <c r="Q94" s="274"/>
      <c r="R94" s="274"/>
      <c r="S94" s="274"/>
      <c r="T94" s="274"/>
      <c r="U94" s="274"/>
      <c r="V94" s="274"/>
      <c r="W94" s="274"/>
      <c r="X94" s="274"/>
      <c r="Y94" s="274"/>
      <c r="Z94" s="274"/>
      <c r="AA94" s="274"/>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row>
    <row r="95" spans="1:144" s="12" customFormat="1" ht="116.25" customHeight="1">
      <c r="A95" s="627"/>
      <c r="B95" s="31" t="s">
        <v>244</v>
      </c>
      <c r="C95" s="285" t="s">
        <v>417</v>
      </c>
      <c r="D95" s="8"/>
      <c r="E95" s="242">
        <v>23016500</v>
      </c>
      <c r="F95" s="242">
        <v>23016100</v>
      </c>
      <c r="G95" s="313">
        <f t="shared" si="11"/>
        <v>99.99826211630787</v>
      </c>
      <c r="H95" s="315">
        <f t="shared" si="12"/>
        <v>0.99998262116307868</v>
      </c>
      <c r="I95" s="285" t="s">
        <v>372</v>
      </c>
      <c r="J95" s="10" t="s">
        <v>14</v>
      </c>
      <c r="K95" s="207">
        <v>1</v>
      </c>
      <c r="L95" s="207">
        <v>1</v>
      </c>
      <c r="M95" s="11">
        <f t="shared" si="13"/>
        <v>100</v>
      </c>
      <c r="N95" s="481">
        <v>1</v>
      </c>
      <c r="O95" s="569"/>
      <c r="P95" s="274"/>
      <c r="Q95" s="274"/>
      <c r="R95" s="274"/>
      <c r="S95" s="274"/>
      <c r="T95" s="274"/>
      <c r="U95" s="274"/>
      <c r="V95" s="274"/>
      <c r="W95" s="274"/>
      <c r="X95" s="274"/>
      <c r="Y95" s="274"/>
      <c r="Z95" s="274"/>
      <c r="AA95" s="274"/>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row>
    <row r="96" spans="1:144" s="12" customFormat="1" ht="165.75" customHeight="1">
      <c r="A96" s="627"/>
      <c r="B96" s="31" t="s">
        <v>245</v>
      </c>
      <c r="C96" s="285" t="s">
        <v>579</v>
      </c>
      <c r="D96" s="8"/>
      <c r="E96" s="507">
        <v>1666800</v>
      </c>
      <c r="F96" s="507">
        <v>1666800</v>
      </c>
      <c r="G96" s="313">
        <f t="shared" si="11"/>
        <v>100</v>
      </c>
      <c r="H96" s="315">
        <f t="shared" si="12"/>
        <v>1</v>
      </c>
      <c r="I96" s="674"/>
      <c r="J96" s="10"/>
      <c r="K96" s="207"/>
      <c r="L96" s="207"/>
      <c r="M96" s="11"/>
      <c r="N96" s="481"/>
      <c r="O96" s="569"/>
      <c r="P96" s="274"/>
      <c r="Q96" s="274"/>
      <c r="R96" s="274"/>
      <c r="S96" s="274"/>
      <c r="T96" s="274"/>
      <c r="U96" s="274"/>
      <c r="V96" s="274"/>
      <c r="W96" s="274"/>
      <c r="X96" s="274"/>
      <c r="Y96" s="274"/>
      <c r="Z96" s="274"/>
      <c r="AA96" s="274"/>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row>
    <row r="97" spans="1:144" s="12" customFormat="1" ht="123.75" customHeight="1">
      <c r="A97" s="627">
        <v>6</v>
      </c>
      <c r="B97" s="31" t="s">
        <v>246</v>
      </c>
      <c r="C97" s="285" t="s">
        <v>496</v>
      </c>
      <c r="D97" s="8"/>
      <c r="E97" s="633">
        <v>474748</v>
      </c>
      <c r="F97" s="633">
        <v>474748</v>
      </c>
      <c r="G97" s="313">
        <f t="shared" si="11"/>
        <v>100</v>
      </c>
      <c r="H97" s="315">
        <f t="shared" si="12"/>
        <v>1</v>
      </c>
      <c r="I97" s="285"/>
      <c r="J97" s="10"/>
      <c r="K97" s="207"/>
      <c r="L97" s="207"/>
      <c r="M97" s="11"/>
      <c r="N97" s="481"/>
      <c r="O97" s="45"/>
      <c r="P97" s="274"/>
      <c r="Q97" s="274"/>
      <c r="R97" s="274"/>
      <c r="S97" s="274"/>
      <c r="T97" s="274"/>
      <c r="U97" s="274"/>
      <c r="V97" s="274"/>
      <c r="W97" s="274"/>
      <c r="X97" s="274"/>
      <c r="Y97" s="274"/>
      <c r="Z97" s="274"/>
      <c r="AA97" s="274"/>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row>
    <row r="98" spans="1:144" s="71" customFormat="1" ht="30.75" customHeight="1">
      <c r="A98" s="56"/>
      <c r="B98" s="54"/>
      <c r="C98" s="52" t="s">
        <v>86</v>
      </c>
      <c r="D98" s="316"/>
      <c r="E98" s="394">
        <f>E92+E93+E94+E95+E96+E97</f>
        <v>54665350</v>
      </c>
      <c r="F98" s="394">
        <f>F92+F93+F94+F95+F96+F97</f>
        <v>54664950</v>
      </c>
      <c r="G98" s="394">
        <f>F98/E98*100</f>
        <v>99.999268275059066</v>
      </c>
      <c r="H98" s="351">
        <v>0.99</v>
      </c>
      <c r="I98" s="52"/>
      <c r="J98" s="74"/>
      <c r="K98" s="212"/>
      <c r="L98" s="212"/>
      <c r="M98" s="396">
        <v>99</v>
      </c>
      <c r="N98" s="396">
        <v>0.98</v>
      </c>
      <c r="O98" s="569"/>
      <c r="P98" s="298"/>
      <c r="Q98" s="298"/>
      <c r="R98" s="298"/>
      <c r="S98" s="298"/>
      <c r="T98" s="298"/>
      <c r="U98" s="298"/>
      <c r="V98" s="298"/>
      <c r="W98" s="298"/>
      <c r="X98" s="49"/>
      <c r="Y98" s="49"/>
      <c r="Z98" s="49"/>
      <c r="AA98" s="49"/>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row>
    <row r="99" spans="1:144" ht="42" customHeight="1">
      <c r="B99" s="198" t="s">
        <v>247</v>
      </c>
      <c r="C99" s="774" t="s">
        <v>205</v>
      </c>
      <c r="D99" s="775"/>
      <c r="E99" s="775"/>
      <c r="F99" s="775"/>
      <c r="G99" s="775"/>
      <c r="H99" s="775"/>
      <c r="I99" s="775"/>
      <c r="J99" s="775"/>
      <c r="K99" s="775"/>
      <c r="L99" s="775"/>
      <c r="M99" s="775"/>
      <c r="N99" s="776"/>
      <c r="O99" s="569"/>
    </row>
    <row r="100" spans="1:144" ht="31.5" customHeight="1">
      <c r="B100" s="31"/>
      <c r="C100" s="789" t="s">
        <v>206</v>
      </c>
      <c r="D100" s="790"/>
      <c r="E100" s="790"/>
      <c r="F100" s="790"/>
      <c r="G100" s="790"/>
      <c r="H100" s="790"/>
      <c r="I100" s="790"/>
      <c r="J100" s="790"/>
      <c r="K100" s="790"/>
      <c r="L100" s="790"/>
      <c r="M100" s="790"/>
      <c r="N100" s="791"/>
      <c r="O100" s="569"/>
    </row>
    <row r="101" spans="1:144" ht="26.25" customHeight="1">
      <c r="B101" s="31"/>
      <c r="C101" s="789" t="s">
        <v>207</v>
      </c>
      <c r="D101" s="790"/>
      <c r="E101" s="790"/>
      <c r="F101" s="790"/>
      <c r="G101" s="790"/>
      <c r="H101" s="790"/>
      <c r="I101" s="790"/>
      <c r="J101" s="790"/>
      <c r="K101" s="790"/>
      <c r="L101" s="790"/>
      <c r="M101" s="790"/>
      <c r="N101" s="791"/>
      <c r="O101" s="569"/>
    </row>
    <row r="102" spans="1:144" ht="26.25" customHeight="1">
      <c r="B102" s="31"/>
      <c r="C102" s="789" t="s">
        <v>208</v>
      </c>
      <c r="D102" s="790"/>
      <c r="E102" s="790"/>
      <c r="F102" s="790"/>
      <c r="G102" s="790"/>
      <c r="H102" s="790"/>
      <c r="I102" s="790"/>
      <c r="J102" s="790"/>
      <c r="K102" s="790"/>
      <c r="L102" s="790"/>
      <c r="M102" s="790"/>
      <c r="N102" s="791"/>
      <c r="O102" s="569"/>
    </row>
    <row r="103" spans="1:144" ht="26.25" customHeight="1">
      <c r="B103" s="31"/>
      <c r="C103" s="789" t="s">
        <v>209</v>
      </c>
      <c r="D103" s="790"/>
      <c r="E103" s="790"/>
      <c r="F103" s="790"/>
      <c r="G103" s="790"/>
      <c r="H103" s="790"/>
      <c r="I103" s="790"/>
      <c r="J103" s="790"/>
      <c r="K103" s="790"/>
      <c r="L103" s="790"/>
      <c r="M103" s="790"/>
      <c r="N103" s="791"/>
      <c r="O103" s="569"/>
    </row>
    <row r="104" spans="1:144" ht="38.25" customHeight="1">
      <c r="B104" s="31"/>
      <c r="C104" s="789" t="s">
        <v>210</v>
      </c>
      <c r="D104" s="790"/>
      <c r="E104" s="790"/>
      <c r="F104" s="790"/>
      <c r="G104" s="790"/>
      <c r="H104" s="790"/>
      <c r="I104" s="790"/>
      <c r="J104" s="790"/>
      <c r="K104" s="790"/>
      <c r="L104" s="790"/>
      <c r="M104" s="790"/>
      <c r="N104" s="791"/>
      <c r="O104" s="569"/>
      <c r="P104" s="274"/>
      <c r="Q104" s="274"/>
      <c r="R104" s="274"/>
      <c r="S104" s="274"/>
      <c r="T104" s="274"/>
      <c r="U104" s="274"/>
      <c r="V104" s="274"/>
      <c r="W104" s="274"/>
    </row>
    <row r="105" spans="1:144" s="12" customFormat="1" ht="99" customHeight="1">
      <c r="A105" s="98"/>
      <c r="B105" s="31" t="s">
        <v>248</v>
      </c>
      <c r="C105" s="285" t="s">
        <v>418</v>
      </c>
      <c r="D105" s="8"/>
      <c r="E105" s="509">
        <v>144200</v>
      </c>
      <c r="F105" s="509">
        <v>144200</v>
      </c>
      <c r="G105" s="313">
        <f t="shared" ref="G105:G110" si="14">(F105/E105)*100</f>
        <v>100</v>
      </c>
      <c r="H105" s="315">
        <f>G105/100</f>
        <v>1</v>
      </c>
      <c r="I105" s="285" t="s">
        <v>423</v>
      </c>
      <c r="J105" s="10" t="s">
        <v>10</v>
      </c>
      <c r="K105" s="207">
        <v>50</v>
      </c>
      <c r="L105" s="207">
        <v>50</v>
      </c>
      <c r="M105" s="11">
        <f t="shared" ref="M105:M108" si="15">L105/K105*100</f>
        <v>100</v>
      </c>
      <c r="N105" s="312">
        <v>1</v>
      </c>
      <c r="O105" s="569"/>
      <c r="P105" s="274"/>
      <c r="Q105" s="274"/>
      <c r="R105" s="274"/>
      <c r="S105" s="274"/>
      <c r="T105" s="274"/>
      <c r="U105" s="274"/>
      <c r="V105" s="274"/>
      <c r="W105" s="274"/>
      <c r="X105" s="274"/>
      <c r="Y105" s="274"/>
      <c r="Z105" s="274"/>
      <c r="AA105" s="274"/>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row>
    <row r="106" spans="1:144" s="12" customFormat="1" ht="150.75" customHeight="1">
      <c r="A106" s="98"/>
      <c r="B106" s="31" t="s">
        <v>249</v>
      </c>
      <c r="C106" s="285" t="s">
        <v>419</v>
      </c>
      <c r="D106" s="8"/>
      <c r="E106" s="508">
        <v>133510</v>
      </c>
      <c r="F106" s="508">
        <v>133510</v>
      </c>
      <c r="G106" s="313">
        <f t="shared" si="14"/>
        <v>100</v>
      </c>
      <c r="H106" s="315">
        <f t="shared" ref="H106:H109" si="16">G106/100</f>
        <v>1</v>
      </c>
      <c r="I106" s="285" t="s">
        <v>211</v>
      </c>
      <c r="J106" s="10" t="s">
        <v>84</v>
      </c>
      <c r="K106" s="207">
        <v>37</v>
      </c>
      <c r="L106" s="207">
        <v>37</v>
      </c>
      <c r="M106" s="11">
        <f t="shared" si="15"/>
        <v>100</v>
      </c>
      <c r="N106" s="481">
        <v>1</v>
      </c>
      <c r="O106" s="569"/>
      <c r="P106" s="274"/>
      <c r="Q106" s="274"/>
      <c r="R106" s="274"/>
      <c r="S106" s="274"/>
      <c r="T106" s="274"/>
      <c r="U106" s="274"/>
      <c r="V106" s="274"/>
      <c r="W106" s="274"/>
      <c r="X106" s="274"/>
      <c r="Y106" s="274"/>
      <c r="Z106" s="274"/>
      <c r="AA106" s="274"/>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row>
    <row r="107" spans="1:144" s="12" customFormat="1" ht="111" customHeight="1">
      <c r="A107" s="98"/>
      <c r="B107" s="31" t="s">
        <v>250</v>
      </c>
      <c r="C107" s="285" t="s">
        <v>420</v>
      </c>
      <c r="D107" s="8"/>
      <c r="E107" s="508">
        <v>1496682.72</v>
      </c>
      <c r="F107" s="508">
        <v>1464923.8</v>
      </c>
      <c r="G107" s="313">
        <f t="shared" si="14"/>
        <v>97.87804592278583</v>
      </c>
      <c r="H107" s="315">
        <f t="shared" si="16"/>
        <v>0.97878045922785828</v>
      </c>
      <c r="I107" s="285" t="s">
        <v>422</v>
      </c>
      <c r="J107" s="153" t="s">
        <v>10</v>
      </c>
      <c r="K107" s="213">
        <v>100</v>
      </c>
      <c r="L107" s="209">
        <v>100</v>
      </c>
      <c r="M107" s="11">
        <f t="shared" si="15"/>
        <v>100</v>
      </c>
      <c r="N107" s="481">
        <v>1</v>
      </c>
      <c r="O107" s="569"/>
      <c r="P107" s="274"/>
      <c r="Q107" s="274"/>
      <c r="R107" s="274"/>
      <c r="S107" s="274"/>
      <c r="T107" s="274"/>
      <c r="U107" s="274"/>
      <c r="V107" s="274"/>
      <c r="W107" s="274"/>
      <c r="X107" s="274"/>
      <c r="Y107" s="274"/>
      <c r="Z107" s="274"/>
      <c r="AA107" s="274"/>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row>
    <row r="108" spans="1:144" s="12" customFormat="1" ht="99" customHeight="1">
      <c r="A108" s="98"/>
      <c r="B108" s="31" t="s">
        <v>251</v>
      </c>
      <c r="C108" s="285" t="s">
        <v>451</v>
      </c>
      <c r="D108" s="8"/>
      <c r="E108" s="587">
        <v>3609500</v>
      </c>
      <c r="F108" s="587">
        <v>3600144.35</v>
      </c>
      <c r="G108" s="544">
        <f t="shared" si="14"/>
        <v>99.740804820612269</v>
      </c>
      <c r="H108" s="315">
        <f t="shared" si="16"/>
        <v>0.99740804820612272</v>
      </c>
      <c r="I108" s="285" t="s">
        <v>421</v>
      </c>
      <c r="J108" s="10" t="s">
        <v>374</v>
      </c>
      <c r="K108" s="207">
        <v>4.2</v>
      </c>
      <c r="L108" s="207">
        <v>4.2</v>
      </c>
      <c r="M108" s="11">
        <f t="shared" si="15"/>
        <v>100</v>
      </c>
      <c r="N108" s="481">
        <v>1</v>
      </c>
      <c r="O108" s="569"/>
      <c r="P108" s="274"/>
      <c r="Q108" s="274"/>
      <c r="R108" s="274"/>
      <c r="S108" s="274"/>
      <c r="T108" s="274"/>
      <c r="U108" s="274"/>
      <c r="V108" s="274"/>
      <c r="W108" s="274"/>
      <c r="X108" s="274"/>
      <c r="Y108" s="274"/>
      <c r="Z108" s="274"/>
      <c r="AA108" s="274"/>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row>
    <row r="109" spans="1:144" s="12" customFormat="1" ht="84.75" customHeight="1">
      <c r="A109" s="98"/>
      <c r="B109" s="31" t="s">
        <v>497</v>
      </c>
      <c r="C109" s="285" t="s">
        <v>498</v>
      </c>
      <c r="D109" s="8"/>
      <c r="E109" s="537">
        <v>40000</v>
      </c>
      <c r="F109" s="537">
        <v>24000</v>
      </c>
      <c r="G109" s="532">
        <f t="shared" si="14"/>
        <v>60</v>
      </c>
      <c r="H109" s="315">
        <f t="shared" si="16"/>
        <v>0.6</v>
      </c>
      <c r="I109" s="285"/>
      <c r="J109" s="498"/>
      <c r="K109" s="207"/>
      <c r="L109" s="207"/>
      <c r="M109" s="11"/>
      <c r="N109" s="481"/>
      <c r="O109" s="569"/>
      <c r="P109" s="274"/>
      <c r="Q109" s="274"/>
      <c r="R109" s="274"/>
      <c r="S109" s="274"/>
      <c r="T109" s="274"/>
      <c r="U109" s="274"/>
      <c r="V109" s="274"/>
      <c r="W109" s="274"/>
      <c r="X109" s="274"/>
      <c r="Y109" s="274"/>
      <c r="Z109" s="274"/>
      <c r="AA109" s="274"/>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row>
    <row r="110" spans="1:144" s="71" customFormat="1" ht="21" customHeight="1">
      <c r="A110" s="56"/>
      <c r="B110" s="54"/>
      <c r="C110" s="52" t="s">
        <v>82</v>
      </c>
      <c r="D110" s="316"/>
      <c r="E110" s="394">
        <f>E105+E106+E107+E108+E109</f>
        <v>5423892.7199999997</v>
      </c>
      <c r="F110" s="394">
        <f>F105+F106+F107+F108+F109</f>
        <v>5366778.1500000004</v>
      </c>
      <c r="G110" s="375">
        <f t="shared" si="14"/>
        <v>98.946981938094098</v>
      </c>
      <c r="H110" s="351">
        <v>0.99</v>
      </c>
      <c r="I110" s="52"/>
      <c r="J110" s="74"/>
      <c r="K110" s="212"/>
      <c r="L110" s="212"/>
      <c r="M110" s="396">
        <f>(M105+M106+M107+M108+M109)/4</f>
        <v>100</v>
      </c>
      <c r="N110" s="396">
        <f>(N105+N106+N107+N108+N109)/4</f>
        <v>1</v>
      </c>
      <c r="O110" s="569"/>
      <c r="P110" s="299"/>
      <c r="Q110" s="299"/>
      <c r="R110" s="299"/>
      <c r="S110" s="299"/>
      <c r="T110" s="299"/>
      <c r="U110" s="299"/>
      <c r="V110" s="299"/>
      <c r="W110" s="299"/>
      <c r="X110" s="49"/>
      <c r="Y110" s="49"/>
      <c r="Z110" s="49"/>
      <c r="AA110" s="49"/>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row>
    <row r="111" spans="1:144" s="535" customFormat="1" ht="43.5" customHeight="1">
      <c r="A111" s="379"/>
      <c r="B111" s="380"/>
      <c r="C111" s="381" t="s">
        <v>253</v>
      </c>
      <c r="D111" s="380"/>
      <c r="E111" s="382">
        <f>E110+E98+E87</f>
        <v>85473971.049999997</v>
      </c>
      <c r="F111" s="382">
        <f>F110+F98+F87</f>
        <v>85416456.479999989</v>
      </c>
      <c r="G111" s="387">
        <f>F111/E111*100</f>
        <v>99.932711012143855</v>
      </c>
      <c r="H111" s="698">
        <v>0.99</v>
      </c>
      <c r="I111" s="744" t="s">
        <v>58</v>
      </c>
      <c r="J111" s="745"/>
      <c r="K111" s="745"/>
      <c r="L111" s="745"/>
      <c r="M111" s="391">
        <v>1.01</v>
      </c>
      <c r="N111" s="386">
        <v>0.67</v>
      </c>
      <c r="O111" s="570"/>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536"/>
      <c r="BO111" s="536"/>
      <c r="BP111" s="536"/>
      <c r="BQ111" s="536"/>
      <c r="BR111" s="536"/>
      <c r="BS111" s="536"/>
      <c r="BT111" s="536"/>
      <c r="BU111" s="536"/>
      <c r="BV111" s="536"/>
      <c r="BW111" s="536"/>
      <c r="BX111" s="536"/>
      <c r="BY111" s="536"/>
      <c r="BZ111" s="536"/>
      <c r="CA111" s="536"/>
      <c r="CB111" s="536"/>
      <c r="CC111" s="536"/>
      <c r="CD111" s="536"/>
      <c r="CE111" s="536"/>
      <c r="CF111" s="536"/>
      <c r="CG111" s="536"/>
      <c r="CH111" s="536"/>
      <c r="CI111" s="536"/>
      <c r="CJ111" s="536"/>
      <c r="CK111" s="536"/>
      <c r="CL111" s="536"/>
      <c r="CM111" s="536"/>
      <c r="CN111" s="536"/>
      <c r="CO111" s="536"/>
      <c r="CP111" s="536"/>
      <c r="CQ111" s="536"/>
      <c r="CR111" s="536"/>
      <c r="CS111" s="536"/>
      <c r="CT111" s="536"/>
      <c r="CU111" s="536"/>
      <c r="CV111" s="536"/>
      <c r="CW111" s="536"/>
      <c r="CX111" s="536"/>
      <c r="CY111" s="536"/>
      <c r="CZ111" s="536"/>
      <c r="DA111" s="536"/>
      <c r="DB111" s="536"/>
      <c r="DC111" s="536"/>
      <c r="DD111" s="536"/>
      <c r="DE111" s="536"/>
      <c r="DF111" s="536"/>
      <c r="DG111" s="536"/>
      <c r="DH111" s="536"/>
      <c r="DI111" s="536"/>
      <c r="DJ111" s="536"/>
      <c r="DK111" s="536"/>
      <c r="DL111" s="536"/>
      <c r="DM111" s="536"/>
      <c r="DN111" s="536"/>
      <c r="DO111" s="536"/>
      <c r="DP111" s="536"/>
      <c r="DQ111" s="536"/>
      <c r="DR111" s="536"/>
      <c r="DS111" s="536"/>
      <c r="DT111" s="536"/>
      <c r="DU111" s="536"/>
      <c r="DV111" s="536"/>
      <c r="DW111" s="536"/>
      <c r="DX111" s="536"/>
      <c r="DY111" s="536"/>
      <c r="DZ111" s="536"/>
      <c r="EA111" s="536"/>
      <c r="EB111" s="536"/>
      <c r="EC111" s="536"/>
      <c r="ED111" s="536"/>
      <c r="EE111" s="536"/>
      <c r="EF111" s="536"/>
      <c r="EG111" s="536"/>
      <c r="EH111" s="536"/>
      <c r="EI111" s="536"/>
      <c r="EJ111" s="536"/>
      <c r="EK111" s="536"/>
      <c r="EL111" s="536"/>
      <c r="EM111" s="536"/>
      <c r="EN111" s="536"/>
    </row>
    <row r="112" spans="1:144" s="154" customFormat="1" ht="21.75" customHeight="1">
      <c r="B112" s="109"/>
      <c r="C112" s="133" t="s">
        <v>353</v>
      </c>
      <c r="D112" s="114" t="s">
        <v>357</v>
      </c>
      <c r="E112" s="524">
        <v>271169.48</v>
      </c>
      <c r="F112" s="524">
        <v>271169.48</v>
      </c>
      <c r="G112" s="393"/>
      <c r="H112" s="392"/>
      <c r="I112" s="310"/>
      <c r="J112" s="311"/>
      <c r="K112" s="311"/>
      <c r="L112" s="311"/>
      <c r="M112" s="51"/>
      <c r="N112" s="362"/>
      <c r="O112" s="569"/>
      <c r="P112" s="299"/>
      <c r="Q112" s="299"/>
      <c r="R112" s="299"/>
      <c r="S112" s="299"/>
      <c r="T112" s="299"/>
      <c r="U112" s="299"/>
      <c r="V112" s="299"/>
      <c r="W112" s="299"/>
      <c r="X112" s="299"/>
      <c r="Y112" s="299"/>
      <c r="Z112" s="299"/>
      <c r="AA112" s="299"/>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row>
    <row r="113" spans="1:144" s="154" customFormat="1" ht="20.25" customHeight="1">
      <c r="B113" s="109"/>
      <c r="C113" s="133" t="s">
        <v>354</v>
      </c>
      <c r="D113" s="114" t="s">
        <v>564</v>
      </c>
      <c r="E113" s="524">
        <v>7966840.5199999996</v>
      </c>
      <c r="F113" s="524">
        <v>7966840.5199999996</v>
      </c>
      <c r="G113" s="393"/>
      <c r="H113" s="392"/>
      <c r="I113" s="310"/>
      <c r="J113" s="311"/>
      <c r="K113" s="311"/>
      <c r="L113" s="311"/>
      <c r="M113" s="51"/>
      <c r="N113" s="362"/>
      <c r="O113" s="569"/>
      <c r="P113" s="299"/>
      <c r="Q113" s="299"/>
      <c r="R113" s="299"/>
      <c r="S113" s="299"/>
      <c r="T113" s="299"/>
      <c r="U113" s="299"/>
      <c r="V113" s="299"/>
      <c r="W113" s="299"/>
      <c r="X113" s="299"/>
      <c r="Y113" s="299"/>
      <c r="Z113" s="299"/>
      <c r="AA113" s="299"/>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row>
    <row r="114" spans="1:144" s="154" customFormat="1" ht="30.75" customHeight="1">
      <c r="B114" s="109"/>
      <c r="C114" s="133" t="s">
        <v>355</v>
      </c>
      <c r="D114" s="114" t="s">
        <v>565</v>
      </c>
      <c r="E114" s="524">
        <v>77235961.049999997</v>
      </c>
      <c r="F114" s="524">
        <v>77178446.480000004</v>
      </c>
      <c r="G114" s="482"/>
      <c r="H114" s="343"/>
      <c r="I114" s="792"/>
      <c r="J114" s="793"/>
      <c r="K114" s="793"/>
      <c r="L114" s="793"/>
      <c r="M114" s="51"/>
      <c r="N114" s="363"/>
      <c r="O114" s="571"/>
      <c r="P114" s="299"/>
      <c r="Q114" s="299"/>
      <c r="R114" s="299"/>
      <c r="S114" s="299"/>
      <c r="T114" s="299"/>
      <c r="U114" s="299"/>
      <c r="V114" s="299"/>
      <c r="W114" s="299"/>
      <c r="X114" s="299"/>
      <c r="Y114" s="299"/>
      <c r="Z114" s="299"/>
      <c r="AA114" s="299"/>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row>
    <row r="115" spans="1:144" s="154" customFormat="1" ht="22.5" customHeight="1">
      <c r="B115" s="109"/>
      <c r="C115" s="133" t="s">
        <v>356</v>
      </c>
      <c r="D115" s="114" t="s">
        <v>359</v>
      </c>
      <c r="E115" s="524">
        <v>0</v>
      </c>
      <c r="F115" s="524">
        <v>0</v>
      </c>
      <c r="G115" s="284"/>
      <c r="H115" s="343"/>
      <c r="I115" s="792"/>
      <c r="J115" s="793"/>
      <c r="K115" s="793"/>
      <c r="L115" s="793"/>
      <c r="M115" s="51"/>
      <c r="N115" s="363"/>
      <c r="O115" s="571"/>
      <c r="P115" s="298"/>
      <c r="Q115" s="298"/>
      <c r="R115" s="298"/>
      <c r="S115" s="298"/>
      <c r="T115" s="298"/>
      <c r="U115" s="298"/>
      <c r="V115" s="298"/>
      <c r="W115" s="298"/>
      <c r="X115" s="299"/>
      <c r="Y115" s="299"/>
      <c r="Z115" s="299"/>
      <c r="AA115" s="299"/>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row>
    <row r="116" spans="1:144" s="1" customFormat="1" ht="49.5" customHeight="1">
      <c r="A116" s="50"/>
      <c r="B116" s="152"/>
      <c r="C116" s="818" t="s">
        <v>722</v>
      </c>
      <c r="D116" s="819"/>
      <c r="E116" s="819"/>
      <c r="F116" s="819"/>
      <c r="G116" s="819"/>
      <c r="H116" s="819"/>
      <c r="I116" s="819"/>
      <c r="J116" s="819"/>
      <c r="K116" s="819"/>
      <c r="L116" s="819"/>
      <c r="M116" s="819"/>
      <c r="N116" s="820"/>
      <c r="O116" s="571"/>
      <c r="P116" s="298"/>
      <c r="Q116" s="298"/>
      <c r="R116" s="298"/>
      <c r="S116" s="298"/>
      <c r="T116" s="298"/>
      <c r="U116" s="298"/>
      <c r="V116" s="298"/>
      <c r="W116" s="298"/>
      <c r="X116" s="298"/>
      <c r="Y116" s="298"/>
      <c r="Z116" s="298"/>
      <c r="AA116" s="298"/>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row>
    <row r="117" spans="1:144" s="20" customFormat="1" ht="21" hidden="1" customHeight="1">
      <c r="A117" s="56">
        <f>E117-F117</f>
        <v>230058.27999997139</v>
      </c>
      <c r="B117" s="8"/>
      <c r="C117" s="130" t="s">
        <v>13</v>
      </c>
      <c r="D117" s="317"/>
      <c r="E117" s="244">
        <f>SUM(E82:E116)</f>
        <v>339434784.19999999</v>
      </c>
      <c r="F117" s="244">
        <f>SUM(F82:F116)</f>
        <v>339204725.92000002</v>
      </c>
      <c r="G117" s="284">
        <f>F117/E117*100</f>
        <v>99.932223127767486</v>
      </c>
      <c r="H117" s="315" t="e">
        <f>#REF!/G117*100</f>
        <v>#REF!</v>
      </c>
      <c r="I117" s="14"/>
      <c r="J117" s="19"/>
      <c r="K117" s="208"/>
      <c r="L117" s="208"/>
      <c r="M117" s="24" t="e">
        <f>(#REF!+#REF!+M103+M85+M83+#REF!+M82)/7</f>
        <v>#REF!</v>
      </c>
      <c r="N117" s="357" t="e">
        <f>M117*0.4+H117*0.4+'[1]Внесение изменений'!H5*0.2</f>
        <v>#REF!</v>
      </c>
      <c r="O117" s="569"/>
      <c r="P117" s="49"/>
      <c r="Q117" s="49"/>
      <c r="R117" s="49"/>
      <c r="S117" s="49"/>
      <c r="T117" s="49"/>
      <c r="U117" s="49"/>
      <c r="V117" s="49"/>
      <c r="W117" s="49"/>
      <c r="X117" s="49"/>
      <c r="Y117" s="49"/>
      <c r="Z117" s="49"/>
      <c r="AA117" s="49"/>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row>
    <row r="118" spans="1:144" ht="18.75" hidden="1">
      <c r="B118" s="16"/>
      <c r="C118" s="774" t="s">
        <v>23</v>
      </c>
      <c r="D118" s="775"/>
      <c r="E118" s="775"/>
      <c r="F118" s="775"/>
      <c r="G118" s="775"/>
      <c r="H118" s="775"/>
      <c r="I118" s="775"/>
      <c r="J118" s="775"/>
      <c r="K118" s="775"/>
      <c r="L118" s="775"/>
      <c r="M118" s="776"/>
      <c r="N118" s="358"/>
      <c r="O118" s="569"/>
    </row>
    <row r="119" spans="1:144" ht="18.75" hidden="1">
      <c r="B119" s="16"/>
      <c r="C119" s="774" t="s">
        <v>24</v>
      </c>
      <c r="D119" s="775"/>
      <c r="E119" s="775"/>
      <c r="F119" s="775"/>
      <c r="G119" s="775"/>
      <c r="H119" s="775"/>
      <c r="I119" s="775"/>
      <c r="J119" s="775"/>
      <c r="K119" s="775"/>
      <c r="L119" s="775"/>
      <c r="M119" s="775"/>
      <c r="N119" s="776"/>
      <c r="O119" s="569"/>
    </row>
    <row r="120" spans="1:144" ht="18.75" hidden="1" customHeight="1">
      <c r="B120" s="13"/>
      <c r="C120" s="753" t="s">
        <v>25</v>
      </c>
      <c r="D120" s="754"/>
      <c r="E120" s="754"/>
      <c r="F120" s="754"/>
      <c r="G120" s="754"/>
      <c r="H120" s="754"/>
      <c r="I120" s="754"/>
      <c r="J120" s="754"/>
      <c r="K120" s="754"/>
      <c r="L120" s="754"/>
      <c r="M120" s="754"/>
      <c r="N120" s="755"/>
      <c r="O120" s="569"/>
    </row>
    <row r="121" spans="1:144" ht="19.5" hidden="1" customHeight="1">
      <c r="B121" s="13"/>
      <c r="C121" s="753" t="s">
        <v>26</v>
      </c>
      <c r="D121" s="754"/>
      <c r="E121" s="754"/>
      <c r="F121" s="754"/>
      <c r="G121" s="754"/>
      <c r="H121" s="754"/>
      <c r="I121" s="754"/>
      <c r="J121" s="754"/>
      <c r="K121" s="754"/>
      <c r="L121" s="754"/>
      <c r="M121" s="754"/>
      <c r="N121" s="755"/>
      <c r="O121" s="569"/>
    </row>
    <row r="122" spans="1:144" s="12" customFormat="1" ht="29.25" hidden="1" customHeight="1">
      <c r="A122" s="98"/>
      <c r="B122" s="31"/>
      <c r="C122" s="32" t="s">
        <v>27</v>
      </c>
      <c r="D122" s="319"/>
      <c r="E122" s="242"/>
      <c r="F122" s="242"/>
      <c r="G122" s="284"/>
      <c r="H122" s="315"/>
      <c r="I122" s="9"/>
      <c r="J122" s="10"/>
      <c r="K122" s="207"/>
      <c r="L122" s="207"/>
      <c r="M122" s="10"/>
      <c r="N122" s="312"/>
      <c r="O122" s="569"/>
      <c r="P122" s="274"/>
      <c r="Q122" s="274"/>
      <c r="R122" s="274"/>
      <c r="S122" s="274"/>
      <c r="T122" s="274"/>
      <c r="U122" s="274"/>
      <c r="V122" s="274"/>
      <c r="W122" s="274"/>
      <c r="X122" s="274"/>
      <c r="Y122" s="274"/>
      <c r="Z122" s="274"/>
      <c r="AA122" s="274"/>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row>
    <row r="123" spans="1:144" s="12" customFormat="1" ht="51" hidden="1">
      <c r="A123" s="98"/>
      <c r="B123" s="31" t="s">
        <v>28</v>
      </c>
      <c r="C123" s="32" t="s">
        <v>29</v>
      </c>
      <c r="D123" s="320" t="s">
        <v>12</v>
      </c>
      <c r="E123" s="242">
        <v>33044</v>
      </c>
      <c r="F123" s="242">
        <v>33044</v>
      </c>
      <c r="G123" s="284">
        <f>F123/E123*100</f>
        <v>100</v>
      </c>
      <c r="H123" s="315"/>
      <c r="I123" s="9" t="s">
        <v>30</v>
      </c>
      <c r="J123" s="10" t="s">
        <v>10</v>
      </c>
      <c r="K123" s="207" t="s">
        <v>31</v>
      </c>
      <c r="L123" s="207" t="s">
        <v>31</v>
      </c>
      <c r="M123" s="10">
        <f>L123/K123</f>
        <v>1</v>
      </c>
      <c r="N123" s="312"/>
      <c r="O123" s="569"/>
      <c r="P123" s="274"/>
      <c r="Q123" s="274"/>
      <c r="R123" s="274"/>
      <c r="S123" s="274"/>
      <c r="T123" s="274"/>
      <c r="U123" s="274"/>
      <c r="V123" s="274"/>
      <c r="W123" s="274"/>
      <c r="X123" s="274"/>
      <c r="Y123" s="274"/>
      <c r="Z123" s="274"/>
      <c r="AA123" s="274"/>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row>
    <row r="124" spans="1:144" s="12" customFormat="1" ht="63.75" hidden="1">
      <c r="A124" s="98"/>
      <c r="B124" s="31" t="s">
        <v>32</v>
      </c>
      <c r="C124" s="32" t="s">
        <v>33</v>
      </c>
      <c r="D124" s="320" t="s">
        <v>12</v>
      </c>
      <c r="E124" s="242">
        <v>1944</v>
      </c>
      <c r="F124" s="242">
        <v>1944</v>
      </c>
      <c r="G124" s="284">
        <f>F124/E124*100</f>
        <v>100</v>
      </c>
      <c r="H124" s="315"/>
      <c r="I124" s="9" t="s">
        <v>34</v>
      </c>
      <c r="J124" s="10" t="s">
        <v>14</v>
      </c>
      <c r="K124" s="207" t="s">
        <v>35</v>
      </c>
      <c r="L124" s="207" t="s">
        <v>35</v>
      </c>
      <c r="M124" s="10">
        <v>1</v>
      </c>
      <c r="N124" s="312"/>
      <c r="O124" s="569"/>
      <c r="P124" s="274"/>
      <c r="Q124" s="274"/>
      <c r="R124" s="274"/>
      <c r="S124" s="274"/>
      <c r="T124" s="274"/>
      <c r="U124" s="274"/>
      <c r="V124" s="274"/>
      <c r="W124" s="274"/>
      <c r="X124" s="274"/>
      <c r="Y124" s="274"/>
      <c r="Z124" s="274"/>
      <c r="AA124" s="274"/>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row>
    <row r="125" spans="1:144" s="12" customFormat="1" ht="38.25" hidden="1">
      <c r="A125" s="98"/>
      <c r="B125" s="31" t="s">
        <v>36</v>
      </c>
      <c r="C125" s="33" t="s">
        <v>37</v>
      </c>
      <c r="D125" s="320" t="s">
        <v>11</v>
      </c>
      <c r="E125" s="242">
        <v>5524</v>
      </c>
      <c r="F125" s="242">
        <v>5524</v>
      </c>
      <c r="G125" s="284">
        <f>F125/E125*100</f>
        <v>100</v>
      </c>
      <c r="H125" s="315"/>
      <c r="I125" s="9" t="s">
        <v>38</v>
      </c>
      <c r="J125" s="10" t="s">
        <v>10</v>
      </c>
      <c r="K125" s="207" t="s">
        <v>31</v>
      </c>
      <c r="L125" s="207" t="s">
        <v>31</v>
      </c>
      <c r="M125" s="10">
        <f>L125/K125</f>
        <v>1</v>
      </c>
      <c r="N125" s="312"/>
      <c r="O125" s="569"/>
      <c r="P125" s="274"/>
      <c r="Q125" s="274"/>
      <c r="R125" s="274"/>
      <c r="S125" s="274"/>
      <c r="T125" s="274"/>
      <c r="U125" s="274"/>
      <c r="V125" s="274"/>
      <c r="W125" s="274"/>
      <c r="X125" s="274"/>
      <c r="Y125" s="274"/>
      <c r="Z125" s="274"/>
      <c r="AA125" s="274"/>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row>
    <row r="126" spans="1:144" s="12" customFormat="1" ht="41.25" hidden="1" customHeight="1">
      <c r="A126" s="98"/>
      <c r="B126" s="31" t="s">
        <v>39</v>
      </c>
      <c r="C126" s="33" t="s">
        <v>40</v>
      </c>
      <c r="D126" s="320" t="s">
        <v>11</v>
      </c>
      <c r="E126" s="242">
        <v>53.7</v>
      </c>
      <c r="F126" s="242">
        <v>51.7</v>
      </c>
      <c r="G126" s="284">
        <f>F126/E126*100</f>
        <v>96.275605214152705</v>
      </c>
      <c r="H126" s="315"/>
      <c r="I126" s="9" t="s">
        <v>41</v>
      </c>
      <c r="J126" s="10" t="s">
        <v>10</v>
      </c>
      <c r="K126" s="207">
        <v>100</v>
      </c>
      <c r="L126" s="207">
        <v>100</v>
      </c>
      <c r="M126" s="10">
        <f>L126/K126</f>
        <v>1</v>
      </c>
      <c r="N126" s="312"/>
      <c r="O126" s="569"/>
      <c r="P126" s="274"/>
      <c r="Q126" s="274"/>
      <c r="R126" s="274"/>
      <c r="S126" s="274"/>
      <c r="T126" s="274"/>
      <c r="U126" s="274"/>
      <c r="V126" s="274"/>
      <c r="W126" s="274"/>
      <c r="X126" s="274"/>
      <c r="Y126" s="274"/>
      <c r="Z126" s="274"/>
      <c r="AA126" s="274"/>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row>
    <row r="127" spans="1:144" s="20" customFormat="1" ht="21" hidden="1" customHeight="1">
      <c r="A127" s="56">
        <f>E127-F127</f>
        <v>2</v>
      </c>
      <c r="B127" s="18"/>
      <c r="C127" s="130" t="s">
        <v>16</v>
      </c>
      <c r="D127" s="317"/>
      <c r="E127" s="244">
        <f>SUM(E123:E126)</f>
        <v>40565.699999999997</v>
      </c>
      <c r="F127" s="244">
        <f>SUM(F123:F126)</f>
        <v>40563.699999999997</v>
      </c>
      <c r="G127" s="284">
        <f>F127/E127*100</f>
        <v>99.995069726394476</v>
      </c>
      <c r="H127" s="315" t="e">
        <f>#REF!/G127*100</f>
        <v>#REF!</v>
      </c>
      <c r="I127" s="14"/>
      <c r="J127" s="19"/>
      <c r="K127" s="208"/>
      <c r="L127" s="208"/>
      <c r="M127" s="15">
        <f>(M126+M125+M124+M123)/4</f>
        <v>1</v>
      </c>
      <c r="N127" s="356" t="e">
        <f>M127*0.4+H127*0.4+'[1]Внесение изменений'!H5*0.2</f>
        <v>#REF!</v>
      </c>
      <c r="O127" s="569"/>
      <c r="P127" s="49"/>
      <c r="Q127" s="49"/>
      <c r="R127" s="49"/>
      <c r="S127" s="49"/>
      <c r="T127" s="49"/>
      <c r="U127" s="49"/>
      <c r="V127" s="49"/>
      <c r="W127" s="49"/>
      <c r="X127" s="49"/>
      <c r="Y127" s="49"/>
      <c r="Z127" s="49"/>
      <c r="AA127" s="49"/>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row>
    <row r="128" spans="1:144" ht="21" hidden="1" customHeight="1">
      <c r="B128" s="16"/>
      <c r="C128" s="774" t="s">
        <v>42</v>
      </c>
      <c r="D128" s="775"/>
      <c r="E128" s="775"/>
      <c r="F128" s="775"/>
      <c r="G128" s="775"/>
      <c r="H128" s="775"/>
      <c r="I128" s="776"/>
      <c r="J128" s="25"/>
      <c r="K128" s="214"/>
      <c r="L128" s="214"/>
      <c r="M128" s="25"/>
      <c r="N128" s="358"/>
      <c r="O128" s="569"/>
    </row>
    <row r="129" spans="1:144" ht="18.75" hidden="1" customHeight="1">
      <c r="B129" s="7"/>
      <c r="C129" s="753" t="s">
        <v>43</v>
      </c>
      <c r="D129" s="754"/>
      <c r="E129" s="754"/>
      <c r="F129" s="754"/>
      <c r="G129" s="754"/>
      <c r="H129" s="754"/>
      <c r="I129" s="754"/>
      <c r="J129" s="754"/>
      <c r="K129" s="754"/>
      <c r="L129" s="754"/>
      <c r="M129" s="23"/>
      <c r="N129" s="355"/>
      <c r="O129" s="569"/>
    </row>
    <row r="130" spans="1:144" ht="17.25" hidden="1" customHeight="1">
      <c r="B130" s="7"/>
      <c r="C130" s="753" t="s">
        <v>44</v>
      </c>
      <c r="D130" s="754"/>
      <c r="E130" s="754"/>
      <c r="F130" s="754"/>
      <c r="G130" s="754"/>
      <c r="H130" s="754"/>
      <c r="I130" s="754"/>
      <c r="J130" s="754"/>
      <c r="K130" s="754"/>
      <c r="L130" s="754"/>
      <c r="M130" s="23"/>
      <c r="N130" s="355"/>
      <c r="O130" s="569"/>
    </row>
    <row r="131" spans="1:144" s="12" customFormat="1" ht="44.25" hidden="1" customHeight="1">
      <c r="A131" s="98"/>
      <c r="B131" s="31" t="s">
        <v>45</v>
      </c>
      <c r="C131" s="32" t="s">
        <v>46</v>
      </c>
      <c r="D131" s="321" t="s">
        <v>12</v>
      </c>
      <c r="E131" s="242">
        <v>5831</v>
      </c>
      <c r="F131" s="242">
        <v>5831</v>
      </c>
      <c r="G131" s="284">
        <f>F131/E131*100</f>
        <v>100</v>
      </c>
      <c r="H131" s="315"/>
      <c r="I131" s="9" t="s">
        <v>47</v>
      </c>
      <c r="J131" s="10" t="s">
        <v>10</v>
      </c>
      <c r="K131" s="207">
        <v>100</v>
      </c>
      <c r="L131" s="207">
        <v>100</v>
      </c>
      <c r="M131" s="10">
        <f>L131/K131</f>
        <v>1</v>
      </c>
      <c r="N131" s="312"/>
      <c r="O131" s="569"/>
      <c r="P131" s="274"/>
      <c r="Q131" s="274"/>
      <c r="R131" s="274"/>
      <c r="S131" s="274"/>
      <c r="T131" s="274"/>
      <c r="U131" s="274"/>
      <c r="V131" s="274"/>
      <c r="W131" s="274"/>
      <c r="X131" s="274"/>
      <c r="Y131" s="274"/>
      <c r="Z131" s="274"/>
      <c r="AA131" s="274"/>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row>
    <row r="132" spans="1:144" s="12" customFormat="1" ht="32.25" hidden="1" customHeight="1">
      <c r="A132" s="98"/>
      <c r="B132" s="8"/>
      <c r="C132" s="32"/>
      <c r="D132" s="319"/>
      <c r="E132" s="242"/>
      <c r="F132" s="242"/>
      <c r="G132" s="284"/>
      <c r="H132" s="315"/>
      <c r="I132" s="9" t="s">
        <v>48</v>
      </c>
      <c r="J132" s="10" t="s">
        <v>10</v>
      </c>
      <c r="K132" s="207">
        <v>97</v>
      </c>
      <c r="L132" s="207">
        <v>99</v>
      </c>
      <c r="M132" s="10">
        <f>L132/K132</f>
        <v>1.0206185567010309</v>
      </c>
      <c r="N132" s="312"/>
      <c r="O132" s="569"/>
      <c r="P132" s="274"/>
      <c r="Q132" s="274"/>
      <c r="R132" s="274"/>
      <c r="S132" s="274"/>
      <c r="T132" s="274"/>
      <c r="U132" s="274"/>
      <c r="V132" s="274"/>
      <c r="W132" s="274"/>
      <c r="X132" s="274"/>
      <c r="Y132" s="274"/>
      <c r="Z132" s="274"/>
      <c r="AA132" s="274"/>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row>
    <row r="133" spans="1:144" s="12" customFormat="1" ht="55.5" hidden="1" customHeight="1">
      <c r="A133" s="98"/>
      <c r="B133" s="8"/>
      <c r="C133" s="32"/>
      <c r="D133" s="319"/>
      <c r="E133" s="242"/>
      <c r="F133" s="242"/>
      <c r="G133" s="284"/>
      <c r="H133" s="315"/>
      <c r="I133" s="9" t="s">
        <v>49</v>
      </c>
      <c r="J133" s="10" t="s">
        <v>14</v>
      </c>
      <c r="K133" s="207">
        <v>0.3</v>
      </c>
      <c r="L133" s="207">
        <v>7.0000000000000007E-2</v>
      </c>
      <c r="M133" s="10">
        <f>K133/L133</f>
        <v>4.2857142857142856</v>
      </c>
      <c r="N133" s="312"/>
      <c r="O133" s="569"/>
      <c r="P133" s="274"/>
      <c r="Q133" s="274"/>
      <c r="R133" s="274"/>
      <c r="S133" s="274"/>
      <c r="T133" s="274"/>
      <c r="U133" s="274"/>
      <c r="V133" s="274"/>
      <c r="W133" s="274"/>
      <c r="X133" s="274"/>
      <c r="Y133" s="274"/>
      <c r="Z133" s="274"/>
      <c r="AA133" s="274"/>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row>
    <row r="134" spans="1:144" s="12" customFormat="1" ht="99" hidden="1" customHeight="1">
      <c r="A134" s="98"/>
      <c r="B134" s="8"/>
      <c r="C134" s="32"/>
      <c r="D134" s="319"/>
      <c r="E134" s="242"/>
      <c r="F134" s="242"/>
      <c r="G134" s="284"/>
      <c r="H134" s="315"/>
      <c r="I134" s="9" t="s">
        <v>50</v>
      </c>
      <c r="J134" s="10" t="s">
        <v>10</v>
      </c>
      <c r="K134" s="207">
        <v>100</v>
      </c>
      <c r="L134" s="207">
        <v>100</v>
      </c>
      <c r="M134" s="10">
        <f>K134/L134</f>
        <v>1</v>
      </c>
      <c r="N134" s="312"/>
      <c r="O134" s="569"/>
      <c r="P134" s="274"/>
      <c r="Q134" s="274"/>
      <c r="R134" s="274"/>
      <c r="S134" s="274"/>
      <c r="T134" s="274"/>
      <c r="U134" s="274"/>
      <c r="V134" s="274"/>
      <c r="W134" s="274"/>
      <c r="X134" s="274"/>
      <c r="Y134" s="274"/>
      <c r="Z134" s="274"/>
      <c r="AA134" s="274"/>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row>
    <row r="135" spans="1:144" s="20" customFormat="1" ht="21" hidden="1" customHeight="1">
      <c r="A135" s="56"/>
      <c r="B135" s="18"/>
      <c r="C135" s="130" t="s">
        <v>17</v>
      </c>
      <c r="D135" s="317"/>
      <c r="E135" s="244">
        <f>E131</f>
        <v>5831</v>
      </c>
      <c r="F135" s="244">
        <f>F131</f>
        <v>5831</v>
      </c>
      <c r="G135" s="284">
        <f>F135/E135*100</f>
        <v>100</v>
      </c>
      <c r="H135" s="315" t="e">
        <f>#REF!/G135*100</f>
        <v>#REF!</v>
      </c>
      <c r="I135" s="14"/>
      <c r="J135" s="19"/>
      <c r="K135" s="208"/>
      <c r="L135" s="208"/>
      <c r="M135" s="22">
        <f>(M134+M133+M132+M131)/4</f>
        <v>1.8265832106038291</v>
      </c>
      <c r="N135" s="359" t="e">
        <f>M135*0.4+H135*0.4+'[1]Внесение изменений'!H5*0.2</f>
        <v>#REF!</v>
      </c>
      <c r="O135" s="569"/>
      <c r="P135" s="49"/>
      <c r="Q135" s="49"/>
      <c r="R135" s="49"/>
      <c r="S135" s="49"/>
      <c r="T135" s="49"/>
      <c r="U135" s="49"/>
      <c r="V135" s="49"/>
      <c r="W135" s="49"/>
      <c r="X135" s="49"/>
      <c r="Y135" s="49"/>
      <c r="Z135" s="49"/>
      <c r="AA135" s="49"/>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row>
    <row r="136" spans="1:144" ht="20.25" hidden="1" customHeight="1">
      <c r="B136" s="16"/>
      <c r="C136" s="774" t="s">
        <v>51</v>
      </c>
      <c r="D136" s="775"/>
      <c r="E136" s="775"/>
      <c r="F136" s="775"/>
      <c r="G136" s="775"/>
      <c r="H136" s="775"/>
      <c r="I136" s="776"/>
      <c r="J136" s="25"/>
      <c r="K136" s="214"/>
      <c r="L136" s="214"/>
      <c r="M136" s="25"/>
      <c r="N136" s="358"/>
      <c r="O136" s="569"/>
    </row>
    <row r="137" spans="1:144" ht="34.5" hidden="1" customHeight="1">
      <c r="B137" s="7"/>
      <c r="C137" s="753" t="s">
        <v>52</v>
      </c>
      <c r="D137" s="754"/>
      <c r="E137" s="754"/>
      <c r="F137" s="754"/>
      <c r="G137" s="754"/>
      <c r="H137" s="754"/>
      <c r="I137" s="754"/>
      <c r="J137" s="754"/>
      <c r="K137" s="754"/>
      <c r="L137" s="754"/>
      <c r="M137" s="23"/>
      <c r="N137" s="355"/>
      <c r="O137" s="569"/>
    </row>
    <row r="138" spans="1:144" ht="21.75" hidden="1" customHeight="1">
      <c r="B138" s="7"/>
      <c r="C138" s="753" t="s">
        <v>53</v>
      </c>
      <c r="D138" s="754"/>
      <c r="E138" s="754"/>
      <c r="F138" s="754"/>
      <c r="G138" s="754"/>
      <c r="H138" s="754"/>
      <c r="I138" s="754"/>
      <c r="J138" s="754"/>
      <c r="K138" s="754"/>
      <c r="L138" s="754"/>
      <c r="M138" s="23"/>
      <c r="N138" s="355"/>
      <c r="O138" s="569"/>
    </row>
    <row r="139" spans="1:144" s="12" customFormat="1" ht="94.5" hidden="1" customHeight="1">
      <c r="A139" s="98"/>
      <c r="B139" s="31" t="s">
        <v>54</v>
      </c>
      <c r="C139" s="34" t="s">
        <v>55</v>
      </c>
      <c r="D139" s="319"/>
      <c r="E139" s="242">
        <f>SUM(E140:E141)</f>
        <v>206.4</v>
      </c>
      <c r="F139" s="242">
        <f>SUM(F140:F141)</f>
        <v>159.80000000000001</v>
      </c>
      <c r="G139" s="284">
        <f t="shared" ref="G139:G146" si="17">F139/E139*100</f>
        <v>77.422480620155042</v>
      </c>
      <c r="H139" s="315"/>
      <c r="I139" s="9" t="s">
        <v>56</v>
      </c>
      <c r="J139" s="10" t="s">
        <v>10</v>
      </c>
      <c r="K139" s="207">
        <v>4</v>
      </c>
      <c r="L139" s="207">
        <v>4</v>
      </c>
      <c r="M139" s="10">
        <f>L139/K139</f>
        <v>1</v>
      </c>
      <c r="N139" s="312"/>
      <c r="O139" s="569"/>
      <c r="P139" s="274"/>
      <c r="Q139" s="274"/>
      <c r="R139" s="274"/>
      <c r="S139" s="274"/>
      <c r="T139" s="274"/>
      <c r="U139" s="274"/>
      <c r="V139" s="274"/>
      <c r="W139" s="274"/>
      <c r="X139" s="274"/>
      <c r="Y139" s="274"/>
      <c r="Z139" s="274"/>
      <c r="AA139" s="274"/>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row>
    <row r="140" spans="1:144" s="12" customFormat="1" hidden="1">
      <c r="A140" s="98"/>
      <c r="B140" s="8"/>
      <c r="C140" s="32"/>
      <c r="D140" s="319" t="s">
        <v>11</v>
      </c>
      <c r="E140" s="242">
        <v>9.4</v>
      </c>
      <c r="F140" s="242">
        <v>9.4</v>
      </c>
      <c r="G140" s="284">
        <f t="shared" si="17"/>
        <v>100</v>
      </c>
      <c r="H140" s="315"/>
      <c r="I140" s="9"/>
      <c r="J140" s="10"/>
      <c r="K140" s="207"/>
      <c r="L140" s="207"/>
      <c r="M140" s="11"/>
      <c r="N140" s="312"/>
      <c r="O140" s="569"/>
      <c r="P140" s="274"/>
      <c r="Q140" s="274"/>
      <c r="R140" s="274"/>
      <c r="S140" s="274"/>
      <c r="T140" s="274"/>
      <c r="U140" s="274"/>
      <c r="V140" s="274"/>
      <c r="W140" s="274"/>
      <c r="X140" s="274"/>
      <c r="Y140" s="274"/>
      <c r="Z140" s="274"/>
      <c r="AA140" s="274"/>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row>
    <row r="141" spans="1:144" s="12" customFormat="1" ht="12.75" hidden="1">
      <c r="A141" s="98"/>
      <c r="B141" s="8"/>
      <c r="C141" s="30"/>
      <c r="D141" s="320" t="s">
        <v>12</v>
      </c>
      <c r="E141" s="242">
        <v>197</v>
      </c>
      <c r="F141" s="242">
        <v>150.4</v>
      </c>
      <c r="G141" s="284">
        <f t="shared" si="17"/>
        <v>76.345177664974614</v>
      </c>
      <c r="H141" s="315"/>
      <c r="I141" s="9"/>
      <c r="J141" s="10"/>
      <c r="K141" s="207"/>
      <c r="L141" s="207"/>
      <c r="M141" s="11"/>
      <c r="N141" s="312"/>
      <c r="O141" s="569"/>
      <c r="P141" s="274"/>
      <c r="Q141" s="274"/>
      <c r="R141" s="274"/>
      <c r="S141" s="274"/>
      <c r="T141" s="274"/>
      <c r="U141" s="274"/>
      <c r="V141" s="274"/>
      <c r="W141" s="274"/>
      <c r="X141" s="274"/>
      <c r="Y141" s="274"/>
      <c r="Z141" s="274"/>
      <c r="AA141" s="274"/>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row>
    <row r="142" spans="1:144" s="20" customFormat="1" ht="21" hidden="1" customHeight="1">
      <c r="A142" s="56">
        <f>E142-F142</f>
        <v>46.599999999999994</v>
      </c>
      <c r="B142" s="18"/>
      <c r="C142" s="130" t="s">
        <v>18</v>
      </c>
      <c r="D142" s="317"/>
      <c r="E142" s="244">
        <f>E139</f>
        <v>206.4</v>
      </c>
      <c r="F142" s="244">
        <f>F139</f>
        <v>159.80000000000001</v>
      </c>
      <c r="G142" s="284">
        <f t="shared" si="17"/>
        <v>77.422480620155042</v>
      </c>
      <c r="H142" s="315" t="e">
        <f>#REF!/G142*100</f>
        <v>#REF!</v>
      </c>
      <c r="I142" s="14"/>
      <c r="J142" s="19"/>
      <c r="K142" s="208"/>
      <c r="L142" s="208"/>
      <c r="M142" s="22">
        <f>M139/1</f>
        <v>1</v>
      </c>
      <c r="N142" s="359" t="e">
        <f>M142*0.4+H142*0.4+'[1]Внесение изменений'!H5*0.2</f>
        <v>#REF!</v>
      </c>
      <c r="O142" s="569"/>
      <c r="P142" s="49"/>
      <c r="Q142" s="49"/>
      <c r="R142" s="49"/>
      <c r="S142" s="49"/>
      <c r="T142" s="49"/>
      <c r="U142" s="49"/>
      <c r="V142" s="49"/>
      <c r="W142" s="49"/>
      <c r="X142" s="49"/>
      <c r="Y142" s="49"/>
      <c r="Z142" s="49"/>
      <c r="AA142" s="49"/>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row>
    <row r="143" spans="1:144" s="20" customFormat="1" ht="40.5" hidden="1" customHeight="1">
      <c r="A143" s="56" t="e">
        <f>F143/F395*100</f>
        <v>#DIV/0!</v>
      </c>
      <c r="B143" s="26"/>
      <c r="C143" s="131" t="s">
        <v>57</v>
      </c>
      <c r="D143" s="26"/>
      <c r="E143" s="247">
        <f>E142+E135+E127+E117</f>
        <v>339481387.30000001</v>
      </c>
      <c r="F143" s="247">
        <f>F142+F135+F127+F117</f>
        <v>339251280.42000002</v>
      </c>
      <c r="G143" s="284">
        <f>F143/E143*100</f>
        <v>99.932218116041611</v>
      </c>
      <c r="H143" s="343" t="e">
        <f>#REF!/G143*100</f>
        <v>#REF!</v>
      </c>
      <c r="I143" s="767" t="s">
        <v>58</v>
      </c>
      <c r="J143" s="768"/>
      <c r="K143" s="768"/>
      <c r="L143" s="768"/>
      <c r="M143" s="29" t="e">
        <f>(M139+M134+M133+M132+M131+M126+M125+M124+M123+#REF!+#REF!+M103+M85+M83+#REF!+M82+M76+M75)/17</f>
        <v>#REF!</v>
      </c>
      <c r="N143" s="364" t="e">
        <f>M143*0.4+H143*0.4+1*0.2</f>
        <v>#REF!</v>
      </c>
      <c r="O143" s="569"/>
      <c r="P143" s="49"/>
      <c r="Q143" s="49"/>
      <c r="R143" s="49"/>
      <c r="S143" s="49"/>
      <c r="T143" s="49"/>
      <c r="U143" s="49"/>
      <c r="V143" s="49"/>
      <c r="W143" s="49"/>
      <c r="X143" s="49"/>
      <c r="Y143" s="49"/>
      <c r="Z143" s="49"/>
      <c r="AA143" s="49"/>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row>
    <row r="144" spans="1:144" s="20" customFormat="1" ht="18.75" hidden="1">
      <c r="A144" s="56">
        <f>E143-F143</f>
        <v>230106.87999999523</v>
      </c>
      <c r="B144" s="26"/>
      <c r="C144" s="131" t="s">
        <v>20</v>
      </c>
      <c r="D144" s="26"/>
      <c r="E144" s="247" t="e">
        <f>E140+E125+#REF!+#REF!+#REF!+#REF!+E82+E126+#REF!+E100+E108</f>
        <v>#REF!</v>
      </c>
      <c r="F144" s="247" t="e">
        <f>F140+F125+#REF!+#REF!+#REF!+#REF!+F82+F126+#REF!+F100+F108</f>
        <v>#REF!</v>
      </c>
      <c r="G144" s="284" t="e">
        <f t="shared" si="17"/>
        <v>#REF!</v>
      </c>
      <c r="H144" s="315"/>
      <c r="I144" s="27"/>
      <c r="J144" s="27"/>
      <c r="K144" s="215"/>
      <c r="L144" s="215"/>
      <c r="M144" s="28"/>
      <c r="N144" s="364"/>
      <c r="O144" s="569"/>
      <c r="P144" s="49"/>
      <c r="Q144" s="49"/>
      <c r="R144" s="49"/>
      <c r="S144" s="49"/>
      <c r="T144" s="49"/>
      <c r="U144" s="49"/>
      <c r="V144" s="49"/>
      <c r="W144" s="49"/>
      <c r="X144" s="49"/>
      <c r="Y144" s="49"/>
      <c r="Z144" s="49"/>
      <c r="AA144" s="49"/>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row>
    <row r="145" spans="1:144" s="20" customFormat="1" ht="18.75" hidden="1">
      <c r="A145" s="56"/>
      <c r="B145" s="26"/>
      <c r="C145" s="131" t="s">
        <v>21</v>
      </c>
      <c r="D145" s="26"/>
      <c r="E145" s="247" t="e">
        <f>E141+E131+E124+E123+E115+E114+E111+E110+E106+#REF!+#REF!+E104+E103+#REF!+#REF!+E96+E95+E94+E93+E91+E90+E89+E88+E87+E86+E85+E116+E99+E98</f>
        <v>#REF!</v>
      </c>
      <c r="F145" s="247" t="e">
        <f>F141+F131+F124+F123+F115+F114+F111+F110+F106+#REF!+#REF!+F104+F103+#REF!+#REF!+F96+F95+F94+F93+F91+F90+F89+F88+F87+F86+F85+F116+F99+F98</f>
        <v>#REF!</v>
      </c>
      <c r="G145" s="284" t="e">
        <f t="shared" si="17"/>
        <v>#REF!</v>
      </c>
      <c r="H145" s="315"/>
      <c r="I145" s="27"/>
      <c r="J145" s="27"/>
      <c r="K145" s="215"/>
      <c r="L145" s="215"/>
      <c r="M145" s="28"/>
      <c r="N145" s="364"/>
      <c r="O145" s="569"/>
      <c r="P145" s="49"/>
      <c r="Q145" s="49"/>
      <c r="R145" s="49"/>
      <c r="S145" s="49"/>
      <c r="T145" s="49"/>
      <c r="U145" s="49"/>
      <c r="V145" s="49"/>
      <c r="W145" s="49"/>
      <c r="X145" s="49"/>
      <c r="Y145" s="49"/>
      <c r="Z145" s="49"/>
      <c r="AA145" s="49"/>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row>
    <row r="146" spans="1:144" s="20" customFormat="1" ht="18.75" hidden="1">
      <c r="A146" s="56"/>
      <c r="B146" s="26"/>
      <c r="C146" s="131" t="s">
        <v>59</v>
      </c>
      <c r="D146" s="26"/>
      <c r="E146" s="247" t="e">
        <f>#REF!+E83+#REF!+#REF!+#REF!</f>
        <v>#REF!</v>
      </c>
      <c r="F146" s="247" t="e">
        <f>#REF!+F83+#REF!+#REF!+#REF!</f>
        <v>#REF!</v>
      </c>
      <c r="G146" s="284" t="e">
        <f t="shared" si="17"/>
        <v>#REF!</v>
      </c>
      <c r="H146" s="315"/>
      <c r="I146" s="27"/>
      <c r="J146" s="27"/>
      <c r="K146" s="215"/>
      <c r="L146" s="215"/>
      <c r="M146" s="28"/>
      <c r="N146" s="364"/>
      <c r="O146" s="569"/>
      <c r="P146" s="49"/>
      <c r="Q146" s="49"/>
      <c r="R146" s="49"/>
      <c r="S146" s="49"/>
      <c r="T146" s="49"/>
      <c r="U146" s="49"/>
      <c r="V146" s="49"/>
      <c r="W146" s="49"/>
      <c r="X146" s="49"/>
      <c r="Y146" s="49"/>
      <c r="Z146" s="49"/>
      <c r="AA146" s="49"/>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row>
    <row r="147" spans="1:144" ht="44.25" hidden="1" customHeight="1">
      <c r="B147" s="6" t="s">
        <v>60</v>
      </c>
      <c r="C147" s="783" t="s">
        <v>61</v>
      </c>
      <c r="D147" s="784"/>
      <c r="E147" s="784"/>
      <c r="F147" s="784"/>
      <c r="G147" s="784"/>
      <c r="H147" s="784"/>
      <c r="I147" s="784"/>
      <c r="J147" s="784"/>
      <c r="K147" s="784"/>
      <c r="L147" s="784"/>
      <c r="M147" s="784"/>
      <c r="N147" s="785"/>
      <c r="O147" s="569"/>
    </row>
    <row r="148" spans="1:144" ht="39.75" customHeight="1">
      <c r="B148" s="94" t="s">
        <v>60</v>
      </c>
      <c r="C148" s="783" t="s">
        <v>254</v>
      </c>
      <c r="D148" s="784"/>
      <c r="E148" s="784"/>
      <c r="F148" s="784"/>
      <c r="G148" s="784"/>
      <c r="H148" s="784"/>
      <c r="I148" s="784"/>
      <c r="J148" s="784"/>
      <c r="K148" s="784"/>
      <c r="L148" s="784"/>
      <c r="M148" s="784"/>
      <c r="N148" s="785"/>
      <c r="O148" s="569"/>
    </row>
    <row r="149" spans="1:144" ht="31.5" customHeight="1">
      <c r="B149" s="13"/>
      <c r="C149" s="753" t="s">
        <v>98</v>
      </c>
      <c r="D149" s="754"/>
      <c r="E149" s="754"/>
      <c r="F149" s="754"/>
      <c r="G149" s="754"/>
      <c r="H149" s="754"/>
      <c r="I149" s="754"/>
      <c r="J149" s="754"/>
      <c r="K149" s="754"/>
      <c r="L149" s="754"/>
      <c r="M149" s="754"/>
      <c r="N149" s="755"/>
      <c r="O149" s="569"/>
    </row>
    <row r="150" spans="1:144" ht="21" customHeight="1">
      <c r="B150" s="38" t="s">
        <v>247</v>
      </c>
      <c r="C150" s="774" t="s">
        <v>104</v>
      </c>
      <c r="D150" s="775"/>
      <c r="E150" s="775"/>
      <c r="F150" s="775"/>
      <c r="G150" s="775"/>
      <c r="H150" s="775"/>
      <c r="I150" s="775"/>
      <c r="J150" s="775"/>
      <c r="K150" s="775"/>
      <c r="L150" s="775"/>
      <c r="M150" s="775"/>
      <c r="N150" s="776"/>
      <c r="O150" s="569"/>
    </row>
    <row r="151" spans="1:144" ht="26.25" customHeight="1">
      <c r="B151" s="13"/>
      <c r="C151" s="753" t="s">
        <v>99</v>
      </c>
      <c r="D151" s="754"/>
      <c r="E151" s="754"/>
      <c r="F151" s="754"/>
      <c r="G151" s="754"/>
      <c r="H151" s="754"/>
      <c r="I151" s="754"/>
      <c r="J151" s="754"/>
      <c r="K151" s="754"/>
      <c r="L151" s="754"/>
      <c r="M151" s="754"/>
      <c r="N151" s="755"/>
      <c r="O151" s="569"/>
    </row>
    <row r="152" spans="1:144" ht="18" customHeight="1">
      <c r="B152" s="13"/>
      <c r="C152" s="753" t="s">
        <v>100</v>
      </c>
      <c r="D152" s="754"/>
      <c r="E152" s="754"/>
      <c r="F152" s="754"/>
      <c r="G152" s="754"/>
      <c r="H152" s="754"/>
      <c r="I152" s="754"/>
      <c r="J152" s="754"/>
      <c r="K152" s="754"/>
      <c r="L152" s="754"/>
      <c r="M152" s="754"/>
      <c r="N152" s="755"/>
      <c r="O152" s="569"/>
    </row>
    <row r="153" spans="1:144" ht="18" customHeight="1">
      <c r="B153" s="13"/>
      <c r="C153" s="753" t="s">
        <v>101</v>
      </c>
      <c r="D153" s="754"/>
      <c r="E153" s="754"/>
      <c r="F153" s="754"/>
      <c r="G153" s="754"/>
      <c r="H153" s="754"/>
      <c r="I153" s="754"/>
      <c r="J153" s="754"/>
      <c r="K153" s="754"/>
      <c r="L153" s="754"/>
      <c r="M153" s="754"/>
      <c r="N153" s="755"/>
      <c r="O153" s="569"/>
    </row>
    <row r="154" spans="1:144" ht="18" customHeight="1">
      <c r="B154" s="13"/>
      <c r="C154" s="753" t="s">
        <v>102</v>
      </c>
      <c r="D154" s="754"/>
      <c r="E154" s="754"/>
      <c r="F154" s="754"/>
      <c r="G154" s="754"/>
      <c r="H154" s="754"/>
      <c r="I154" s="754"/>
      <c r="J154" s="754"/>
      <c r="K154" s="754"/>
      <c r="L154" s="754"/>
      <c r="M154" s="754"/>
      <c r="N154" s="755"/>
      <c r="O154" s="569"/>
    </row>
    <row r="155" spans="1:144" ht="18" customHeight="1">
      <c r="B155" s="13"/>
      <c r="C155" s="753" t="s">
        <v>103</v>
      </c>
      <c r="D155" s="754"/>
      <c r="E155" s="754"/>
      <c r="F155" s="754"/>
      <c r="G155" s="754"/>
      <c r="H155" s="754"/>
      <c r="I155" s="754"/>
      <c r="J155" s="754"/>
      <c r="K155" s="754"/>
      <c r="L155" s="754"/>
      <c r="M155" s="754"/>
      <c r="N155" s="755"/>
      <c r="O155" s="569"/>
    </row>
    <row r="156" spans="1:144" s="12" customFormat="1" ht="70.5" customHeight="1">
      <c r="A156" s="627"/>
      <c r="B156" s="31" t="s">
        <v>248</v>
      </c>
      <c r="C156" s="285" t="s">
        <v>377</v>
      </c>
      <c r="D156" s="8"/>
      <c r="E156" s="629">
        <v>97600</v>
      </c>
      <c r="F156" s="629">
        <v>97600</v>
      </c>
      <c r="G156" s="284">
        <f t="shared" ref="G156:G161" si="18">(F156/E156)*100</f>
        <v>100</v>
      </c>
      <c r="H156" s="315">
        <f>G156/100</f>
        <v>1</v>
      </c>
      <c r="I156" s="285" t="s">
        <v>425</v>
      </c>
      <c r="J156" s="10" t="s">
        <v>108</v>
      </c>
      <c r="K156" s="498">
        <v>12</v>
      </c>
      <c r="L156" s="511">
        <v>12</v>
      </c>
      <c r="M156" s="10">
        <f t="shared" ref="M156:M161" si="19">L156/K156*100</f>
        <v>100</v>
      </c>
      <c r="N156" s="312">
        <v>1</v>
      </c>
      <c r="O156" s="569"/>
      <c r="P156" s="274"/>
      <c r="Q156" s="274"/>
      <c r="R156" s="274"/>
      <c r="S156" s="274"/>
      <c r="T156" s="274"/>
      <c r="U156" s="274"/>
      <c r="V156" s="274"/>
      <c r="W156" s="274"/>
      <c r="X156" s="274"/>
      <c r="Y156" s="274"/>
      <c r="Z156" s="274"/>
      <c r="AA156" s="274"/>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row>
    <row r="157" spans="1:144" s="12" customFormat="1" ht="75.75" customHeight="1">
      <c r="A157" s="627"/>
      <c r="B157" s="31" t="s">
        <v>249</v>
      </c>
      <c r="C157" s="285" t="s">
        <v>375</v>
      </c>
      <c r="D157" s="8"/>
      <c r="E157" s="628">
        <v>891244</v>
      </c>
      <c r="F157" s="628">
        <v>891244</v>
      </c>
      <c r="G157" s="510">
        <f t="shared" si="18"/>
        <v>100</v>
      </c>
      <c r="H157" s="315">
        <f>G157/100</f>
        <v>1</v>
      </c>
      <c r="I157" s="285" t="s">
        <v>426</v>
      </c>
      <c r="J157" s="10" t="s">
        <v>108</v>
      </c>
      <c r="K157" s="512">
        <v>35</v>
      </c>
      <c r="L157" s="512">
        <v>35</v>
      </c>
      <c r="M157" s="10">
        <f t="shared" si="19"/>
        <v>100</v>
      </c>
      <c r="N157" s="481">
        <v>1</v>
      </c>
      <c r="O157" s="569"/>
      <c r="P157" s="274"/>
      <c r="Q157" s="274"/>
      <c r="R157" s="274"/>
      <c r="S157" s="274"/>
      <c r="T157" s="274"/>
      <c r="U157" s="274"/>
      <c r="V157" s="274"/>
      <c r="W157" s="274"/>
      <c r="X157" s="274"/>
      <c r="Y157" s="274"/>
      <c r="Z157" s="274"/>
      <c r="AA157" s="274"/>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row>
    <row r="158" spans="1:144" s="12" customFormat="1" ht="132.75" customHeight="1">
      <c r="A158" s="627"/>
      <c r="B158" s="31" t="s">
        <v>250</v>
      </c>
      <c r="C158" s="285" t="s">
        <v>499</v>
      </c>
      <c r="D158" s="8"/>
      <c r="E158" s="242">
        <v>276181.13</v>
      </c>
      <c r="F158" s="242">
        <v>276181.13</v>
      </c>
      <c r="G158" s="588">
        <f t="shared" si="18"/>
        <v>100</v>
      </c>
      <c r="H158" s="315">
        <v>1</v>
      </c>
      <c r="I158" s="285" t="s">
        <v>427</v>
      </c>
      <c r="J158" s="10" t="s">
        <v>108</v>
      </c>
      <c r="K158" s="498">
        <v>173</v>
      </c>
      <c r="L158" s="498">
        <v>173</v>
      </c>
      <c r="M158" s="10">
        <f t="shared" ref="M158" si="20">L158/K158*100</f>
        <v>100</v>
      </c>
      <c r="N158" s="481">
        <v>1</v>
      </c>
      <c r="O158" s="569"/>
      <c r="P158" s="274"/>
      <c r="Q158" s="274"/>
      <c r="R158" s="274"/>
      <c r="S158" s="274"/>
      <c r="T158" s="274"/>
      <c r="U158" s="274"/>
      <c r="V158" s="274"/>
      <c r="W158" s="274"/>
      <c r="X158" s="274"/>
      <c r="Y158" s="274"/>
      <c r="Z158" s="274"/>
      <c r="AA158" s="274"/>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row>
    <row r="159" spans="1:144" s="12" customFormat="1" ht="84" customHeight="1">
      <c r="A159" s="627"/>
      <c r="B159" s="31" t="s">
        <v>251</v>
      </c>
      <c r="C159" s="285" t="s">
        <v>500</v>
      </c>
      <c r="D159" s="8"/>
      <c r="E159" s="630">
        <v>3686600</v>
      </c>
      <c r="F159" s="630">
        <v>3686600</v>
      </c>
      <c r="G159" s="313">
        <f t="shared" si="18"/>
        <v>100</v>
      </c>
      <c r="H159" s="315">
        <v>1</v>
      </c>
      <c r="I159" s="76" t="s">
        <v>428</v>
      </c>
      <c r="J159" s="77" t="s">
        <v>108</v>
      </c>
      <c r="K159" s="653">
        <v>5</v>
      </c>
      <c r="L159" s="653">
        <v>5</v>
      </c>
      <c r="M159" s="10">
        <f t="shared" si="19"/>
        <v>100</v>
      </c>
      <c r="N159" s="481">
        <v>1</v>
      </c>
      <c r="O159" s="569"/>
      <c r="P159" s="274"/>
      <c r="Q159" s="274"/>
      <c r="R159" s="274"/>
      <c r="S159" s="274"/>
      <c r="T159" s="274"/>
      <c r="U159" s="274"/>
      <c r="V159" s="274"/>
      <c r="W159" s="274"/>
      <c r="X159" s="274"/>
      <c r="Y159" s="274"/>
      <c r="Z159" s="274"/>
      <c r="AA159" s="274"/>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row>
    <row r="160" spans="1:144" s="12" customFormat="1" ht="91.5" customHeight="1">
      <c r="A160" s="627"/>
      <c r="B160" s="31" t="s">
        <v>252</v>
      </c>
      <c r="C160" s="76" t="s">
        <v>501</v>
      </c>
      <c r="D160" s="141"/>
      <c r="E160" s="628">
        <v>205600</v>
      </c>
      <c r="F160" s="628">
        <v>205599.28</v>
      </c>
      <c r="G160" s="313">
        <f t="shared" si="18"/>
        <v>99.999649805447461</v>
      </c>
      <c r="H160" s="333">
        <v>1</v>
      </c>
      <c r="I160" s="76" t="s">
        <v>429</v>
      </c>
      <c r="J160" s="77" t="s">
        <v>14</v>
      </c>
      <c r="K160" s="498">
        <v>235</v>
      </c>
      <c r="L160" s="498">
        <v>235</v>
      </c>
      <c r="M160" s="10">
        <f t="shared" si="19"/>
        <v>100</v>
      </c>
      <c r="N160" s="481">
        <v>1</v>
      </c>
      <c r="O160" s="569"/>
      <c r="P160" s="274"/>
      <c r="Q160" s="274"/>
      <c r="R160" s="274"/>
      <c r="S160" s="274"/>
      <c r="T160" s="274"/>
      <c r="U160" s="274"/>
      <c r="V160" s="274"/>
      <c r="W160" s="274"/>
      <c r="X160" s="274"/>
      <c r="Y160" s="274"/>
      <c r="Z160" s="274"/>
      <c r="AA160" s="274"/>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row>
    <row r="161" spans="1:145" s="12" customFormat="1" ht="73.5" customHeight="1">
      <c r="A161" s="627"/>
      <c r="B161" s="75" t="s">
        <v>424</v>
      </c>
      <c r="C161" s="76" t="s">
        <v>571</v>
      </c>
      <c r="D161" s="141"/>
      <c r="E161" s="651">
        <v>301500</v>
      </c>
      <c r="F161" s="651">
        <v>301500</v>
      </c>
      <c r="G161" s="280">
        <f t="shared" si="18"/>
        <v>100</v>
      </c>
      <c r="H161" s="333">
        <v>1</v>
      </c>
      <c r="I161" s="76" t="s">
        <v>590</v>
      </c>
      <c r="J161" s="77" t="s">
        <v>84</v>
      </c>
      <c r="K161" s="498">
        <v>80</v>
      </c>
      <c r="L161" s="498">
        <v>80</v>
      </c>
      <c r="M161" s="10">
        <f t="shared" si="19"/>
        <v>100</v>
      </c>
      <c r="N161" s="481">
        <v>1</v>
      </c>
      <c r="O161" s="569"/>
      <c r="P161" s="274"/>
      <c r="Q161" s="274"/>
      <c r="R161" s="274"/>
      <c r="S161" s="274"/>
      <c r="T161" s="274"/>
      <c r="U161" s="274"/>
      <c r="V161" s="274"/>
      <c r="W161" s="274"/>
      <c r="X161" s="274"/>
      <c r="Y161" s="274"/>
      <c r="Z161" s="274"/>
      <c r="AA161" s="274"/>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row>
    <row r="162" spans="1:145" s="12" customFormat="1" ht="73.5" customHeight="1">
      <c r="A162" s="627"/>
      <c r="B162" s="75"/>
      <c r="C162" s="76"/>
      <c r="D162" s="141"/>
      <c r="E162" s="651"/>
      <c r="F162" s="651"/>
      <c r="G162" s="280"/>
      <c r="H162" s="333"/>
      <c r="I162" s="285" t="s">
        <v>591</v>
      </c>
      <c r="J162" s="10" t="s">
        <v>592</v>
      </c>
      <c r="K162" s="512">
        <v>6</v>
      </c>
      <c r="L162" s="512">
        <v>6</v>
      </c>
      <c r="M162" s="10">
        <f t="shared" ref="M162:M167" si="21">L162/K162*100</f>
        <v>100</v>
      </c>
      <c r="N162" s="481">
        <v>1</v>
      </c>
      <c r="O162" s="569"/>
      <c r="P162" s="274"/>
      <c r="Q162" s="274"/>
      <c r="R162" s="274"/>
      <c r="S162" s="274"/>
      <c r="T162" s="274"/>
      <c r="U162" s="274"/>
      <c r="V162" s="274"/>
      <c r="W162" s="274"/>
      <c r="X162" s="274"/>
      <c r="Y162" s="274"/>
      <c r="Z162" s="274"/>
      <c r="AA162" s="274"/>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row>
    <row r="163" spans="1:145" s="12" customFormat="1" ht="73.5" customHeight="1">
      <c r="A163" s="627"/>
      <c r="B163" s="75"/>
      <c r="C163" s="76"/>
      <c r="D163" s="141"/>
      <c r="E163" s="651"/>
      <c r="F163" s="651"/>
      <c r="G163" s="280"/>
      <c r="H163" s="333"/>
      <c r="I163" s="285" t="s">
        <v>593</v>
      </c>
      <c r="J163" s="10" t="s">
        <v>10</v>
      </c>
      <c r="K163" s="650">
        <v>130</v>
      </c>
      <c r="L163" s="650">
        <v>130</v>
      </c>
      <c r="M163" s="10">
        <f t="shared" si="21"/>
        <v>100</v>
      </c>
      <c r="N163" s="481">
        <v>1</v>
      </c>
      <c r="O163" s="569"/>
      <c r="P163" s="274"/>
      <c r="Q163" s="274"/>
      <c r="R163" s="274"/>
      <c r="S163" s="274"/>
      <c r="T163" s="274"/>
      <c r="U163" s="274"/>
      <c r="V163" s="274"/>
      <c r="W163" s="274"/>
      <c r="X163" s="274"/>
      <c r="Y163" s="274"/>
      <c r="Z163" s="274"/>
      <c r="AA163" s="274"/>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row>
    <row r="164" spans="1:145" s="12" customFormat="1" ht="73.5" customHeight="1">
      <c r="A164" s="627"/>
      <c r="B164" s="75"/>
      <c r="C164" s="76"/>
      <c r="D164" s="141"/>
      <c r="E164" s="651"/>
      <c r="F164" s="651"/>
      <c r="G164" s="280"/>
      <c r="H164" s="333"/>
      <c r="I164" s="654" t="s">
        <v>594</v>
      </c>
      <c r="J164" s="44" t="s">
        <v>10</v>
      </c>
      <c r="K164" s="655">
        <v>5</v>
      </c>
      <c r="L164" s="655">
        <v>5</v>
      </c>
      <c r="M164" s="10">
        <f t="shared" si="21"/>
        <v>100</v>
      </c>
      <c r="N164" s="481">
        <v>1</v>
      </c>
      <c r="O164" s="569"/>
      <c r="P164" s="274"/>
      <c r="Q164" s="274"/>
      <c r="R164" s="274"/>
      <c r="S164" s="274"/>
      <c r="T164" s="274"/>
      <c r="U164" s="274"/>
      <c r="V164" s="274"/>
      <c r="W164" s="274"/>
      <c r="X164" s="274"/>
      <c r="Y164" s="274"/>
      <c r="Z164" s="274"/>
      <c r="AA164" s="274"/>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row>
    <row r="165" spans="1:145" s="12" customFormat="1" ht="73.5" customHeight="1">
      <c r="A165" s="627"/>
      <c r="B165" s="75"/>
      <c r="C165" s="76"/>
      <c r="D165" s="141"/>
      <c r="E165" s="651"/>
      <c r="F165" s="651"/>
      <c r="G165" s="280"/>
      <c r="H165" s="333"/>
      <c r="I165" s="654" t="s">
        <v>595</v>
      </c>
      <c r="J165" s="44" t="s">
        <v>108</v>
      </c>
      <c r="K165" s="655">
        <v>35</v>
      </c>
      <c r="L165" s="655">
        <v>35</v>
      </c>
      <c r="M165" s="10">
        <f t="shared" si="21"/>
        <v>100</v>
      </c>
      <c r="N165" s="481">
        <v>1</v>
      </c>
      <c r="O165" s="569"/>
      <c r="P165" s="274"/>
      <c r="Q165" s="274"/>
      <c r="R165" s="274"/>
      <c r="S165" s="274"/>
      <c r="T165" s="274"/>
      <c r="U165" s="274"/>
      <c r="V165" s="274"/>
      <c r="W165" s="274"/>
      <c r="X165" s="274"/>
      <c r="Y165" s="274"/>
      <c r="Z165" s="274"/>
      <c r="AA165" s="274"/>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row>
    <row r="166" spans="1:145" s="12" customFormat="1" ht="73.5" customHeight="1">
      <c r="A166" s="627"/>
      <c r="B166" s="31"/>
      <c r="C166" s="285"/>
      <c r="D166" s="8"/>
      <c r="E166" s="651"/>
      <c r="F166" s="651"/>
      <c r="G166" s="641"/>
      <c r="H166" s="315"/>
      <c r="I166" s="654" t="s">
        <v>596</v>
      </c>
      <c r="J166" s="44" t="s">
        <v>10</v>
      </c>
      <c r="K166" s="498">
        <v>68</v>
      </c>
      <c r="L166" s="498">
        <v>57</v>
      </c>
      <c r="M166" s="10">
        <f t="shared" si="21"/>
        <v>83.82352941176471</v>
      </c>
      <c r="N166" s="481">
        <v>0.84</v>
      </c>
      <c r="O166" s="569"/>
      <c r="P166" s="274"/>
      <c r="Q166" s="274"/>
      <c r="R166" s="274"/>
      <c r="S166" s="274"/>
      <c r="T166" s="274"/>
      <c r="U166" s="274"/>
      <c r="V166" s="274"/>
      <c r="W166" s="274"/>
      <c r="X166" s="274"/>
      <c r="Y166" s="274"/>
      <c r="Z166" s="274"/>
      <c r="AA166" s="274"/>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row>
    <row r="167" spans="1:145" s="12" customFormat="1" ht="73.5" customHeight="1">
      <c r="A167" s="627"/>
      <c r="B167" s="411"/>
      <c r="C167" s="646"/>
      <c r="D167" s="647"/>
      <c r="E167" s="651"/>
      <c r="F167" s="651"/>
      <c r="G167" s="648"/>
      <c r="H167" s="649"/>
      <c r="I167" s="654" t="s">
        <v>597</v>
      </c>
      <c r="J167" s="44" t="s">
        <v>10</v>
      </c>
      <c r="K167" s="655">
        <v>90</v>
      </c>
      <c r="L167" s="655">
        <v>100</v>
      </c>
      <c r="M167" s="10">
        <f t="shared" si="21"/>
        <v>111.11111111111111</v>
      </c>
      <c r="N167" s="481">
        <v>1.1100000000000001</v>
      </c>
      <c r="O167" s="569"/>
      <c r="P167" s="274"/>
      <c r="Q167" s="274"/>
      <c r="R167" s="274"/>
      <c r="S167" s="274"/>
      <c r="T167" s="274"/>
      <c r="U167" s="274"/>
      <c r="V167" s="274"/>
      <c r="W167" s="274"/>
      <c r="X167" s="274"/>
      <c r="Y167" s="274"/>
      <c r="Z167" s="274"/>
      <c r="AA167" s="274"/>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row>
    <row r="168" spans="1:145" s="179" customFormat="1" ht="27" customHeight="1">
      <c r="A168" s="618"/>
      <c r="B168" s="163"/>
      <c r="C168" s="90" t="s">
        <v>109</v>
      </c>
      <c r="D168" s="400"/>
      <c r="E168" s="401">
        <f>SUM(E156:E161)</f>
        <v>5458725.1299999999</v>
      </c>
      <c r="F168" s="401">
        <f>SUM(F156:F161)</f>
        <v>5458724.4100000001</v>
      </c>
      <c r="G168" s="398">
        <f>F168/E168*100</f>
        <v>99.999986810107075</v>
      </c>
      <c r="H168" s="399">
        <v>1</v>
      </c>
      <c r="I168" s="164"/>
      <c r="J168" s="164"/>
      <c r="K168" s="217"/>
      <c r="L168" s="217"/>
      <c r="M168" s="398">
        <f>SUM(M156:M167)/12</f>
        <v>99.577886710239639</v>
      </c>
      <c r="N168" s="200">
        <f t="shared" ref="N168" si="22">M168/100</f>
        <v>0.99577886710239638</v>
      </c>
      <c r="O168" s="569"/>
      <c r="P168" s="274"/>
      <c r="Q168" s="274"/>
      <c r="R168" s="274"/>
      <c r="S168" s="274"/>
      <c r="T168" s="274"/>
      <c r="U168" s="274"/>
      <c r="V168" s="274"/>
      <c r="W168" s="274"/>
      <c r="X168" s="274"/>
      <c r="Y168" s="274"/>
      <c r="Z168" s="274"/>
      <c r="AA168" s="274"/>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83"/>
    </row>
    <row r="169" spans="1:145" s="196" customFormat="1" ht="27" customHeight="1">
      <c r="A169" s="619" t="s">
        <v>111</v>
      </c>
      <c r="B169" s="256" t="s">
        <v>255</v>
      </c>
      <c r="C169" s="774" t="s">
        <v>257</v>
      </c>
      <c r="D169" s="775"/>
      <c r="E169" s="775"/>
      <c r="F169" s="775"/>
      <c r="G169" s="775"/>
      <c r="H169" s="775"/>
      <c r="I169" s="775"/>
      <c r="J169" s="775"/>
      <c r="K169" s="775"/>
      <c r="L169" s="775"/>
      <c r="M169" s="775"/>
      <c r="N169" s="776"/>
      <c r="O169" s="232"/>
      <c r="P169" s="300"/>
      <c r="Q169" s="300"/>
      <c r="R169" s="300"/>
      <c r="S169" s="300"/>
      <c r="T169" s="300"/>
      <c r="U169" s="300"/>
      <c r="V169" s="300"/>
      <c r="W169" s="300"/>
      <c r="X169" s="300"/>
      <c r="Y169" s="300"/>
      <c r="Z169" s="300"/>
      <c r="AA169" s="300"/>
      <c r="AB169" s="642"/>
      <c r="AC169" s="652"/>
      <c r="AD169" s="652"/>
      <c r="AE169" s="652"/>
      <c r="AF169" s="652"/>
      <c r="AG169" s="652"/>
      <c r="AH169" s="652"/>
      <c r="AI169" s="652"/>
      <c r="AJ169" s="652"/>
      <c r="AK169" s="652"/>
      <c r="AL169" s="652"/>
      <c r="AM169" s="652"/>
      <c r="AN169" s="652"/>
      <c r="AO169" s="652"/>
      <c r="AP169" s="652"/>
      <c r="AQ169" s="652"/>
      <c r="AR169" s="652"/>
      <c r="AS169" s="652"/>
      <c r="AT169" s="652"/>
      <c r="AU169" s="652"/>
      <c r="AV169" s="652"/>
      <c r="AW169" s="652"/>
      <c r="AX169" s="652"/>
      <c r="AY169" s="652"/>
      <c r="AZ169" s="652"/>
      <c r="BA169" s="652"/>
      <c r="BB169" s="652"/>
      <c r="BC169" s="652"/>
      <c r="BD169" s="652"/>
      <c r="BE169" s="652"/>
      <c r="BF169" s="652"/>
      <c r="BG169" s="652"/>
      <c r="BH169" s="652"/>
      <c r="BI169" s="652"/>
      <c r="BJ169" s="652"/>
      <c r="BK169" s="652"/>
      <c r="BL169" s="652"/>
      <c r="BM169" s="652"/>
      <c r="BN169" s="652"/>
      <c r="BO169" s="652"/>
      <c r="BP169" s="652"/>
      <c r="BQ169" s="652"/>
      <c r="BR169" s="652"/>
      <c r="BS169" s="652"/>
      <c r="BT169" s="652"/>
      <c r="BU169" s="652"/>
      <c r="BV169" s="652"/>
      <c r="BW169" s="652"/>
      <c r="BX169" s="652"/>
      <c r="BY169" s="652"/>
      <c r="BZ169" s="652"/>
      <c r="CA169" s="652"/>
      <c r="CB169" s="652"/>
      <c r="CC169" s="652"/>
      <c r="CD169" s="652"/>
      <c r="CE169" s="652"/>
      <c r="CF169" s="652"/>
      <c r="CG169" s="652"/>
      <c r="CH169" s="652"/>
      <c r="CI169" s="652"/>
      <c r="CJ169" s="652"/>
      <c r="CK169" s="652"/>
      <c r="CL169" s="652"/>
      <c r="CM169" s="652"/>
      <c r="CN169" s="652"/>
      <c r="CO169" s="652"/>
      <c r="CP169" s="652"/>
      <c r="CQ169" s="652"/>
      <c r="CR169" s="652"/>
      <c r="CS169" s="652"/>
      <c r="CT169" s="652"/>
      <c r="CU169" s="652"/>
      <c r="CV169" s="652"/>
      <c r="CW169" s="652"/>
      <c r="CX169" s="652"/>
      <c r="CY169" s="652"/>
      <c r="CZ169" s="652"/>
      <c r="DA169" s="652"/>
      <c r="DB169" s="652"/>
      <c r="DC169" s="652"/>
      <c r="DD169" s="652"/>
      <c r="DE169" s="652"/>
      <c r="DF169" s="652"/>
      <c r="DG169" s="652"/>
      <c r="DH169" s="652"/>
      <c r="DI169" s="652"/>
      <c r="DJ169" s="652"/>
      <c r="DK169" s="652"/>
      <c r="DL169" s="652"/>
      <c r="DM169" s="652"/>
      <c r="DN169" s="652"/>
      <c r="DO169" s="652"/>
      <c r="DP169" s="652"/>
      <c r="DQ169" s="652"/>
      <c r="DR169" s="652"/>
      <c r="DS169" s="652"/>
      <c r="DT169" s="652"/>
      <c r="DU169" s="652"/>
      <c r="DV169" s="652"/>
      <c r="DW169" s="652"/>
      <c r="DX169" s="652"/>
      <c r="DY169" s="652"/>
      <c r="DZ169" s="652"/>
      <c r="EA169" s="652"/>
      <c r="EB169" s="652"/>
      <c r="EC169" s="652"/>
      <c r="ED169" s="652"/>
      <c r="EE169" s="652"/>
    </row>
    <row r="170" spans="1:145" s="35" customFormat="1" ht="36" customHeight="1">
      <c r="A170" s="620"/>
      <c r="B170" s="79"/>
      <c r="C170" s="753" t="s">
        <v>105</v>
      </c>
      <c r="D170" s="754"/>
      <c r="E170" s="754"/>
      <c r="F170" s="754"/>
      <c r="G170" s="754"/>
      <c r="H170" s="754"/>
      <c r="I170" s="754"/>
      <c r="J170" s="754"/>
      <c r="K170" s="754"/>
      <c r="L170" s="754"/>
      <c r="M170" s="754"/>
      <c r="N170" s="754"/>
      <c r="O170" s="755"/>
      <c r="P170" s="301"/>
      <c r="Q170" s="301"/>
      <c r="R170" s="301"/>
      <c r="S170" s="301"/>
      <c r="T170" s="301"/>
      <c r="U170" s="301"/>
      <c r="V170" s="301"/>
      <c r="W170" s="301"/>
      <c r="X170" s="301"/>
      <c r="Y170" s="301"/>
      <c r="Z170" s="301"/>
      <c r="AA170" s="301"/>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89"/>
      <c r="EC170" s="189"/>
      <c r="ED170" s="189"/>
      <c r="EE170" s="189"/>
      <c r="EF170" s="189"/>
      <c r="EG170" s="189"/>
      <c r="EH170" s="189"/>
      <c r="EI170" s="189"/>
      <c r="EJ170" s="189"/>
      <c r="EK170" s="189"/>
      <c r="EL170" s="189"/>
      <c r="EM170" s="189"/>
      <c r="EN170" s="189"/>
    </row>
    <row r="171" spans="1:145" s="35" customFormat="1" ht="33" customHeight="1">
      <c r="A171" s="620"/>
      <c r="B171" s="13"/>
      <c r="C171" s="753" t="s">
        <v>106</v>
      </c>
      <c r="D171" s="754"/>
      <c r="E171" s="754"/>
      <c r="F171" s="754"/>
      <c r="G171" s="754"/>
      <c r="H171" s="754"/>
      <c r="I171" s="754"/>
      <c r="J171" s="754"/>
      <c r="K171" s="754"/>
      <c r="L171" s="754"/>
      <c r="M171" s="10"/>
      <c r="N171" s="355"/>
      <c r="O171" s="235"/>
      <c r="P171" s="301"/>
      <c r="Q171" s="301"/>
      <c r="R171" s="301"/>
      <c r="S171" s="301"/>
      <c r="T171" s="301"/>
      <c r="U171" s="301"/>
      <c r="V171" s="301"/>
      <c r="W171" s="301"/>
      <c r="X171" s="301"/>
      <c r="Y171" s="301"/>
      <c r="Z171" s="301"/>
      <c r="AA171" s="301"/>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89"/>
      <c r="DX171" s="189"/>
      <c r="DY171" s="189"/>
      <c r="DZ171" s="189"/>
      <c r="EA171" s="189"/>
      <c r="EB171" s="189"/>
      <c r="EC171" s="189"/>
      <c r="ED171" s="189"/>
      <c r="EE171" s="189"/>
      <c r="EF171" s="189"/>
      <c r="EG171" s="189"/>
      <c r="EH171" s="189"/>
      <c r="EI171" s="189"/>
      <c r="EJ171" s="189"/>
      <c r="EK171" s="189"/>
      <c r="EL171" s="189"/>
      <c r="EM171" s="189"/>
      <c r="EN171" s="189"/>
    </row>
    <row r="172" spans="1:145" s="35" customFormat="1" ht="38.25" customHeight="1">
      <c r="A172" s="620"/>
      <c r="B172" s="13"/>
      <c r="C172" s="749" t="s">
        <v>107</v>
      </c>
      <c r="D172" s="750"/>
      <c r="E172" s="750"/>
      <c r="F172" s="750"/>
      <c r="G172" s="750"/>
      <c r="H172" s="750"/>
      <c r="I172" s="750"/>
      <c r="J172" s="750"/>
      <c r="K172" s="750"/>
      <c r="L172" s="750"/>
      <c r="M172" s="750"/>
      <c r="N172" s="751"/>
      <c r="O172" s="235"/>
      <c r="P172" s="301"/>
      <c r="Q172" s="301"/>
      <c r="R172" s="301"/>
      <c r="S172" s="301"/>
      <c r="T172" s="301"/>
      <c r="U172" s="301"/>
      <c r="V172" s="301"/>
      <c r="W172" s="301"/>
      <c r="X172" s="301"/>
      <c r="Y172" s="301"/>
      <c r="Z172" s="301"/>
      <c r="AA172" s="301"/>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89"/>
      <c r="DX172" s="189"/>
      <c r="DY172" s="189"/>
      <c r="DZ172" s="189"/>
      <c r="EA172" s="189"/>
      <c r="EB172" s="189"/>
      <c r="EC172" s="189"/>
      <c r="ED172" s="189"/>
      <c r="EE172" s="189"/>
      <c r="EF172" s="189"/>
      <c r="EG172" s="189"/>
      <c r="EH172" s="189"/>
      <c r="EI172" s="189"/>
      <c r="EJ172" s="189"/>
      <c r="EK172" s="189"/>
      <c r="EL172" s="189"/>
      <c r="EM172" s="189"/>
      <c r="EN172" s="189"/>
    </row>
    <row r="173" spans="1:145" s="12" customFormat="1" ht="83.25" customHeight="1">
      <c r="A173" s="98"/>
      <c r="B173" s="75" t="s">
        <v>256</v>
      </c>
      <c r="C173" s="176" t="s">
        <v>502</v>
      </c>
      <c r="D173" s="141"/>
      <c r="E173" s="248">
        <v>1611964.8</v>
      </c>
      <c r="F173" s="248">
        <v>1611964.8</v>
      </c>
      <c r="G173" s="333">
        <f>F173/E173*100</f>
        <v>100</v>
      </c>
      <c r="H173" s="333">
        <f>G173/100</f>
        <v>1</v>
      </c>
      <c r="I173" s="176" t="s">
        <v>360</v>
      </c>
      <c r="J173" s="177" t="s">
        <v>14</v>
      </c>
      <c r="K173" s="216">
        <v>1</v>
      </c>
      <c r="L173" s="216">
        <v>1</v>
      </c>
      <c r="M173" s="77">
        <f>L173/K173*100</f>
        <v>100</v>
      </c>
      <c r="N173" s="281">
        <f t="shared" ref="N173" si="23">M173/100</f>
        <v>1</v>
      </c>
      <c r="O173" s="232"/>
      <c r="P173" s="274"/>
      <c r="Q173" s="274"/>
      <c r="R173" s="274"/>
      <c r="S173" s="274"/>
      <c r="T173" s="274"/>
      <c r="U173" s="274"/>
      <c r="V173" s="274"/>
      <c r="W173" s="274"/>
      <c r="X173" s="274"/>
      <c r="Y173" s="274"/>
      <c r="Z173" s="274"/>
      <c r="AA173" s="274"/>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row>
    <row r="174" spans="1:145" s="62" customFormat="1" ht="25.5" customHeight="1">
      <c r="A174" s="98"/>
      <c r="B174" s="163"/>
      <c r="C174" s="178" t="s">
        <v>97</v>
      </c>
      <c r="D174" s="163"/>
      <c r="E174" s="249">
        <f>E173</f>
        <v>1611964.8</v>
      </c>
      <c r="F174" s="249">
        <f>F173</f>
        <v>1611964.8</v>
      </c>
      <c r="G174" s="410">
        <f>F174/E174*100</f>
        <v>100</v>
      </c>
      <c r="H174" s="410">
        <f>G174/100</f>
        <v>1</v>
      </c>
      <c r="I174" s="824"/>
      <c r="J174" s="825"/>
      <c r="K174" s="825"/>
      <c r="L174" s="826"/>
      <c r="M174" s="398">
        <f>SUM(M173)/1</f>
        <v>100</v>
      </c>
      <c r="N174" s="201">
        <f>M174/100</f>
        <v>1</v>
      </c>
      <c r="O174" s="232"/>
      <c r="P174" s="274"/>
      <c r="Q174" s="274"/>
      <c r="R174" s="274"/>
      <c r="S174" s="274"/>
      <c r="T174" s="274"/>
      <c r="U174" s="274"/>
      <c r="V174" s="274"/>
      <c r="W174" s="274"/>
      <c r="X174" s="274"/>
      <c r="Y174" s="274"/>
      <c r="Z174" s="274"/>
      <c r="AA174" s="274"/>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row>
    <row r="175" spans="1:145" s="448" customFormat="1" ht="35.25" customHeight="1">
      <c r="A175" s="459"/>
      <c r="B175" s="442"/>
      <c r="C175" s="443" t="s">
        <v>110</v>
      </c>
      <c r="D175" s="444"/>
      <c r="E175" s="445">
        <f>E174+E168</f>
        <v>7070689.9299999997</v>
      </c>
      <c r="F175" s="445">
        <f>F174+F168</f>
        <v>7070689.21</v>
      </c>
      <c r="G175" s="446">
        <f>F175/E175*100</f>
        <v>99.999989817118177</v>
      </c>
      <c r="H175" s="446">
        <v>1</v>
      </c>
      <c r="I175" s="780" t="s">
        <v>568</v>
      </c>
      <c r="J175" s="781"/>
      <c r="K175" s="781"/>
      <c r="L175" s="782"/>
      <c r="M175" s="447">
        <v>1</v>
      </c>
      <c r="N175" s="513">
        <v>1</v>
      </c>
      <c r="O175" s="383"/>
      <c r="P175" s="304"/>
      <c r="Q175" s="304"/>
      <c r="R175" s="304"/>
      <c r="S175" s="304"/>
      <c r="T175" s="304"/>
      <c r="U175" s="304"/>
      <c r="V175" s="304"/>
      <c r="W175" s="304"/>
      <c r="X175" s="304"/>
      <c r="Y175" s="304"/>
      <c r="Z175" s="304"/>
      <c r="AA175" s="304"/>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190"/>
      <c r="DM175" s="190"/>
      <c r="DN175" s="190"/>
      <c r="DO175" s="190"/>
      <c r="DP175" s="190"/>
      <c r="DQ175" s="190"/>
      <c r="DR175" s="190"/>
      <c r="DS175" s="190"/>
      <c r="DT175" s="190"/>
      <c r="DU175" s="190"/>
      <c r="DV175" s="190"/>
      <c r="DW175" s="190"/>
      <c r="DX175" s="190"/>
      <c r="DY175" s="190"/>
      <c r="DZ175" s="190"/>
      <c r="EA175" s="190"/>
      <c r="EB175" s="190"/>
      <c r="EC175" s="190"/>
      <c r="ED175" s="190"/>
      <c r="EE175" s="190"/>
      <c r="EF175" s="190"/>
      <c r="EG175" s="190"/>
      <c r="EH175" s="190"/>
      <c r="EI175" s="190"/>
      <c r="EJ175" s="190"/>
      <c r="EK175" s="190"/>
      <c r="EL175" s="190"/>
      <c r="EM175" s="190"/>
      <c r="EN175" s="190"/>
    </row>
    <row r="176" spans="1:145" s="154" customFormat="1" ht="21.75" customHeight="1">
      <c r="B176" s="109"/>
      <c r="C176" s="133" t="s">
        <v>353</v>
      </c>
      <c r="D176" s="114" t="s">
        <v>357</v>
      </c>
      <c r="E176" s="589">
        <v>256418.57</v>
      </c>
      <c r="F176" s="589">
        <v>256418.57</v>
      </c>
      <c r="G176" s="393"/>
      <c r="H176" s="392"/>
      <c r="I176" s="310"/>
      <c r="J176" s="311"/>
      <c r="K176" s="311"/>
      <c r="L176" s="311"/>
      <c r="M176" s="51"/>
      <c r="N176" s="404"/>
      <c r="O176" s="406"/>
      <c r="P176" s="299"/>
      <c r="Q176" s="299"/>
      <c r="R176" s="299"/>
      <c r="S176" s="299"/>
      <c r="T176" s="299"/>
      <c r="U176" s="299"/>
      <c r="V176" s="299"/>
      <c r="W176" s="299"/>
      <c r="X176" s="299"/>
      <c r="Y176" s="299"/>
      <c r="Z176" s="299"/>
      <c r="AA176" s="299"/>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row>
    <row r="177" spans="1:144" s="154" customFormat="1" ht="20.25" customHeight="1">
      <c r="B177" s="109"/>
      <c r="C177" s="133" t="s">
        <v>354</v>
      </c>
      <c r="D177" s="114" t="s">
        <v>564</v>
      </c>
      <c r="E177" s="589">
        <v>2157295.04</v>
      </c>
      <c r="F177" s="589">
        <v>2157295.04</v>
      </c>
      <c r="G177" s="397"/>
      <c r="H177" s="392"/>
      <c r="I177" s="310"/>
      <c r="J177" s="311"/>
      <c r="K177" s="311"/>
      <c r="L177" s="311"/>
      <c r="M177" s="51"/>
      <c r="N177" s="404"/>
      <c r="O177" s="406"/>
      <c r="P177" s="299"/>
      <c r="Q177" s="299"/>
      <c r="R177" s="299"/>
      <c r="S177" s="299"/>
      <c r="T177" s="299"/>
      <c r="U177" s="299"/>
      <c r="V177" s="299"/>
      <c r="W177" s="299"/>
      <c r="X177" s="299"/>
      <c r="Y177" s="299"/>
      <c r="Z177" s="299"/>
      <c r="AA177" s="299"/>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row>
    <row r="178" spans="1:144" s="154" customFormat="1" ht="30.75" customHeight="1">
      <c r="B178" s="109"/>
      <c r="C178" s="133" t="s">
        <v>355</v>
      </c>
      <c r="D178" s="114" t="s">
        <v>565</v>
      </c>
      <c r="E178" s="589">
        <v>4656976.32</v>
      </c>
      <c r="F178" s="589">
        <v>4656975.5999999996</v>
      </c>
      <c r="G178" s="588"/>
      <c r="H178" s="343"/>
      <c r="I178" s="792"/>
      <c r="J178" s="793"/>
      <c r="K178" s="793"/>
      <c r="L178" s="793"/>
      <c r="M178" s="51"/>
      <c r="N178" s="405"/>
      <c r="O178" s="407"/>
      <c r="P178" s="299"/>
      <c r="Q178" s="299"/>
      <c r="R178" s="299"/>
      <c r="S178" s="299"/>
      <c r="T178" s="299"/>
      <c r="U178" s="299"/>
      <c r="V178" s="299"/>
      <c r="W178" s="299"/>
      <c r="X178" s="299"/>
      <c r="Y178" s="299"/>
      <c r="Z178" s="299"/>
      <c r="AA178" s="299"/>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row>
    <row r="179" spans="1:144" s="154" customFormat="1" ht="22.5" customHeight="1">
      <c r="B179" s="109"/>
      <c r="C179" s="133" t="s">
        <v>356</v>
      </c>
      <c r="D179" s="114" t="s">
        <v>359</v>
      </c>
      <c r="E179" s="395">
        <v>0</v>
      </c>
      <c r="F179" s="395">
        <v>0</v>
      </c>
      <c r="G179" s="313"/>
      <c r="H179" s="343"/>
      <c r="I179" s="792"/>
      <c r="J179" s="793"/>
      <c r="K179" s="793"/>
      <c r="L179" s="793"/>
      <c r="M179" s="51"/>
      <c r="N179" s="405"/>
      <c r="O179" s="407"/>
      <c r="P179" s="298"/>
      <c r="Q179" s="298"/>
      <c r="R179" s="298"/>
      <c r="S179" s="298"/>
      <c r="T179" s="298"/>
      <c r="U179" s="298"/>
      <c r="V179" s="298"/>
      <c r="W179" s="298"/>
      <c r="X179" s="299"/>
      <c r="Y179" s="299"/>
      <c r="Z179" s="299"/>
      <c r="AA179" s="299"/>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c r="DU179" s="155"/>
      <c r="DV179" s="155"/>
      <c r="DW179" s="155"/>
      <c r="DX179" s="155"/>
      <c r="DY179" s="155"/>
      <c r="DZ179" s="155"/>
      <c r="EA179" s="155"/>
      <c r="EB179" s="155"/>
      <c r="EC179" s="155"/>
      <c r="ED179" s="155"/>
      <c r="EE179" s="155"/>
      <c r="EF179" s="155"/>
      <c r="EG179" s="155"/>
      <c r="EH179" s="155"/>
      <c r="EI179" s="155"/>
      <c r="EJ179" s="155"/>
      <c r="EK179" s="155"/>
      <c r="EL179" s="155"/>
      <c r="EM179" s="155"/>
      <c r="EN179" s="155"/>
    </row>
    <row r="180" spans="1:144" s="1" customFormat="1" ht="49.5" customHeight="1">
      <c r="A180" s="50"/>
      <c r="B180" s="152"/>
      <c r="C180" s="818" t="s">
        <v>645</v>
      </c>
      <c r="D180" s="819"/>
      <c r="E180" s="819"/>
      <c r="F180" s="819"/>
      <c r="G180" s="819"/>
      <c r="H180" s="819"/>
      <c r="I180" s="819"/>
      <c r="J180" s="819"/>
      <c r="K180" s="819"/>
      <c r="L180" s="819"/>
      <c r="M180" s="827"/>
      <c r="N180" s="828"/>
      <c r="O180" s="234"/>
      <c r="P180" s="298"/>
      <c r="Q180" s="298"/>
      <c r="R180" s="298"/>
      <c r="S180" s="298"/>
      <c r="T180" s="298"/>
      <c r="U180" s="298"/>
      <c r="V180" s="298"/>
      <c r="W180" s="298"/>
      <c r="X180" s="298"/>
      <c r="Y180" s="298"/>
      <c r="Z180" s="298"/>
      <c r="AA180" s="298"/>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row>
    <row r="181" spans="1:144" ht="37.5" customHeight="1">
      <c r="B181" s="94" t="s">
        <v>62</v>
      </c>
      <c r="C181" s="783" t="s">
        <v>450</v>
      </c>
      <c r="D181" s="784"/>
      <c r="E181" s="784"/>
      <c r="F181" s="784"/>
      <c r="G181" s="784"/>
      <c r="H181" s="784"/>
      <c r="I181" s="784"/>
      <c r="J181" s="784"/>
      <c r="K181" s="784"/>
      <c r="L181" s="784"/>
      <c r="M181" s="784"/>
      <c r="N181" s="785"/>
    </row>
    <row r="182" spans="1:144" s="50" customFormat="1" ht="48.75" customHeight="1">
      <c r="B182" s="194"/>
      <c r="C182" s="786" t="s">
        <v>228</v>
      </c>
      <c r="D182" s="787"/>
      <c r="E182" s="787"/>
      <c r="F182" s="787"/>
      <c r="G182" s="787"/>
      <c r="H182" s="787"/>
      <c r="I182" s="787"/>
      <c r="J182" s="787"/>
      <c r="K182" s="787"/>
      <c r="L182" s="787"/>
      <c r="M182" s="787"/>
      <c r="N182" s="788"/>
      <c r="O182" s="232"/>
      <c r="P182" s="298"/>
      <c r="Q182" s="298"/>
      <c r="R182" s="298"/>
      <c r="S182" s="298"/>
      <c r="T182" s="298"/>
      <c r="U182" s="298"/>
      <c r="V182" s="298"/>
      <c r="W182" s="298"/>
      <c r="X182" s="298"/>
      <c r="Y182" s="298"/>
      <c r="Z182" s="298"/>
      <c r="AA182" s="298"/>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row>
    <row r="183" spans="1:144" s="50" customFormat="1" ht="48.75" customHeight="1">
      <c r="B183" s="194"/>
      <c r="C183" s="786" t="s">
        <v>229</v>
      </c>
      <c r="D183" s="787"/>
      <c r="E183" s="787"/>
      <c r="F183" s="787"/>
      <c r="G183" s="787"/>
      <c r="H183" s="787"/>
      <c r="I183" s="787"/>
      <c r="J183" s="787"/>
      <c r="K183" s="787"/>
      <c r="L183" s="787"/>
      <c r="M183" s="787"/>
      <c r="N183" s="788"/>
      <c r="O183" s="232"/>
      <c r="P183" s="298"/>
      <c r="Q183" s="298"/>
      <c r="R183" s="298"/>
      <c r="S183" s="298"/>
      <c r="T183" s="298"/>
      <c r="U183" s="298"/>
      <c r="V183" s="298"/>
      <c r="W183" s="298"/>
      <c r="X183" s="298"/>
      <c r="Y183" s="298"/>
      <c r="Z183" s="298"/>
      <c r="AA183" s="298"/>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row>
    <row r="184" spans="1:144" s="50" customFormat="1" ht="22.5" customHeight="1">
      <c r="B184" s="194"/>
      <c r="C184" s="786" t="s">
        <v>153</v>
      </c>
      <c r="D184" s="787"/>
      <c r="E184" s="787"/>
      <c r="F184" s="787"/>
      <c r="G184" s="787"/>
      <c r="H184" s="787"/>
      <c r="I184" s="787"/>
      <c r="J184" s="787"/>
      <c r="K184" s="787"/>
      <c r="L184" s="787"/>
      <c r="M184" s="787"/>
      <c r="N184" s="788"/>
      <c r="O184" s="232"/>
      <c r="P184" s="298"/>
      <c r="Q184" s="298"/>
      <c r="R184" s="298"/>
      <c r="S184" s="298"/>
      <c r="T184" s="298"/>
      <c r="U184" s="298"/>
      <c r="V184" s="298"/>
      <c r="W184" s="298"/>
      <c r="X184" s="298"/>
      <c r="Y184" s="298"/>
      <c r="Z184" s="298"/>
      <c r="AA184" s="298"/>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row>
    <row r="185" spans="1:144" s="50" customFormat="1" ht="27.75" customHeight="1">
      <c r="B185" s="194"/>
      <c r="C185" s="786" t="s">
        <v>154</v>
      </c>
      <c r="D185" s="787"/>
      <c r="E185" s="787"/>
      <c r="F185" s="787"/>
      <c r="G185" s="787"/>
      <c r="H185" s="787"/>
      <c r="I185" s="787"/>
      <c r="J185" s="787"/>
      <c r="K185" s="787"/>
      <c r="L185" s="787"/>
      <c r="M185" s="787"/>
      <c r="N185" s="788"/>
      <c r="O185" s="232"/>
      <c r="P185" s="298"/>
      <c r="Q185" s="298"/>
      <c r="R185" s="298"/>
      <c r="S185" s="298"/>
      <c r="T185" s="298"/>
      <c r="U185" s="298"/>
      <c r="V185" s="298"/>
      <c r="W185" s="298"/>
      <c r="X185" s="298"/>
      <c r="Y185" s="298"/>
      <c r="Z185" s="298"/>
      <c r="AA185" s="298"/>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row>
    <row r="186" spans="1:144" s="50" customFormat="1" ht="24.75" customHeight="1">
      <c r="B186" s="194"/>
      <c r="C186" s="835" t="s">
        <v>155</v>
      </c>
      <c r="D186" s="836"/>
      <c r="E186" s="836"/>
      <c r="F186" s="836"/>
      <c r="G186" s="836"/>
      <c r="H186" s="836"/>
      <c r="I186" s="836"/>
      <c r="J186" s="836"/>
      <c r="K186" s="836"/>
      <c r="L186" s="836"/>
      <c r="M186" s="836"/>
      <c r="N186" s="837"/>
      <c r="O186" s="232"/>
      <c r="P186" s="298"/>
      <c r="Q186" s="298"/>
      <c r="R186" s="298"/>
      <c r="S186" s="298"/>
      <c r="T186" s="298"/>
      <c r="U186" s="298"/>
      <c r="V186" s="298"/>
      <c r="W186" s="298"/>
      <c r="X186" s="298"/>
      <c r="Y186" s="298"/>
      <c r="Z186" s="298"/>
      <c r="AA186" s="298"/>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row>
    <row r="187" spans="1:144" s="50" customFormat="1" ht="24.75" customHeight="1">
      <c r="B187" s="194"/>
      <c r="C187" s="786" t="s">
        <v>230</v>
      </c>
      <c r="D187" s="787"/>
      <c r="E187" s="787"/>
      <c r="F187" s="787"/>
      <c r="G187" s="787"/>
      <c r="H187" s="787"/>
      <c r="I187" s="787"/>
      <c r="J187" s="787"/>
      <c r="K187" s="787"/>
      <c r="L187" s="787"/>
      <c r="M187" s="787"/>
      <c r="N187" s="788"/>
      <c r="O187" s="232"/>
      <c r="P187" s="298"/>
      <c r="Q187" s="298"/>
      <c r="R187" s="298"/>
      <c r="S187" s="298"/>
      <c r="T187" s="298"/>
      <c r="U187" s="298"/>
      <c r="V187" s="298"/>
      <c r="W187" s="298"/>
      <c r="X187" s="298"/>
      <c r="Y187" s="298"/>
      <c r="Z187" s="298"/>
      <c r="AA187" s="298"/>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row>
    <row r="188" spans="1:144" s="113" customFormat="1" ht="35.25" customHeight="1">
      <c r="A188" s="50"/>
      <c r="B188" s="257" t="s">
        <v>258</v>
      </c>
      <c r="C188" s="740" t="s">
        <v>452</v>
      </c>
      <c r="D188" s="741"/>
      <c r="E188" s="741"/>
      <c r="F188" s="741"/>
      <c r="G188" s="741"/>
      <c r="H188" s="741"/>
      <c r="I188" s="741"/>
      <c r="J188" s="741"/>
      <c r="K188" s="741"/>
      <c r="L188" s="741"/>
      <c r="M188" s="741"/>
      <c r="N188" s="365"/>
      <c r="O188" s="232"/>
      <c r="P188" s="298"/>
      <c r="Q188" s="298"/>
      <c r="R188" s="298"/>
      <c r="S188" s="298"/>
      <c r="T188" s="298"/>
      <c r="U188" s="298"/>
      <c r="V188" s="298"/>
      <c r="W188" s="298"/>
      <c r="X188" s="298"/>
      <c r="Y188" s="298"/>
      <c r="Z188" s="298"/>
      <c r="AA188" s="298"/>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row>
    <row r="189" spans="1:144" s="149" customFormat="1" ht="67.5" customHeight="1">
      <c r="A189" s="50"/>
      <c r="B189" s="7"/>
      <c r="C189" s="746" t="s">
        <v>231</v>
      </c>
      <c r="D189" s="747"/>
      <c r="E189" s="747"/>
      <c r="F189" s="747"/>
      <c r="G189" s="747"/>
      <c r="H189" s="747"/>
      <c r="I189" s="747"/>
      <c r="J189" s="747"/>
      <c r="K189" s="747"/>
      <c r="L189" s="747"/>
      <c r="M189" s="747"/>
      <c r="N189" s="748"/>
      <c r="O189" s="232"/>
      <c r="P189" s="298"/>
      <c r="Q189" s="298"/>
      <c r="R189" s="298"/>
      <c r="S189" s="298"/>
      <c r="T189" s="298"/>
      <c r="U189" s="298"/>
      <c r="V189" s="298"/>
      <c r="W189" s="298"/>
      <c r="X189" s="298"/>
      <c r="Y189" s="298"/>
      <c r="Z189" s="298"/>
      <c r="AA189" s="298"/>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row>
    <row r="190" spans="1:144" s="149" customFormat="1" ht="35.25" customHeight="1">
      <c r="A190" s="50"/>
      <c r="B190" s="7"/>
      <c r="C190" s="746" t="s">
        <v>232</v>
      </c>
      <c r="D190" s="747"/>
      <c r="E190" s="747"/>
      <c r="F190" s="747"/>
      <c r="G190" s="747"/>
      <c r="H190" s="747"/>
      <c r="I190" s="747"/>
      <c r="J190" s="747"/>
      <c r="K190" s="747"/>
      <c r="L190" s="747"/>
      <c r="M190" s="747"/>
      <c r="N190" s="748"/>
      <c r="O190" s="232"/>
      <c r="P190" s="298"/>
      <c r="Q190" s="298"/>
      <c r="R190" s="298"/>
      <c r="S190" s="298"/>
      <c r="T190" s="298"/>
      <c r="U190" s="298"/>
      <c r="V190" s="298"/>
      <c r="W190" s="298"/>
      <c r="X190" s="298"/>
      <c r="Y190" s="298"/>
      <c r="Z190" s="298"/>
      <c r="AA190" s="298"/>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row>
    <row r="191" spans="1:144" s="12" customFormat="1" ht="115.5" customHeight="1">
      <c r="A191" s="98"/>
      <c r="B191" s="8" t="s">
        <v>259</v>
      </c>
      <c r="C191" s="285" t="s">
        <v>503</v>
      </c>
      <c r="D191" s="8"/>
      <c r="E191" s="473">
        <v>583403</v>
      </c>
      <c r="F191" s="473">
        <v>532681.88</v>
      </c>
      <c r="G191" s="284">
        <f t="shared" ref="G191:G197" si="24">(F191/E191)*100</f>
        <v>91.30598917043622</v>
      </c>
      <c r="H191" s="315">
        <f t="shared" ref="H191:H198" si="25">G191/100</f>
        <v>0.91305989170436219</v>
      </c>
      <c r="I191" s="197" t="s">
        <v>152</v>
      </c>
      <c r="J191" s="10" t="s">
        <v>14</v>
      </c>
      <c r="K191" s="640">
        <v>10</v>
      </c>
      <c r="L191" s="640">
        <v>10</v>
      </c>
      <c r="M191" s="11">
        <f t="shared" ref="M191:M197" si="26">L191/K191*100</f>
        <v>100</v>
      </c>
      <c r="N191" s="312">
        <f t="shared" ref="N191:N198" si="27">M191/100</f>
        <v>1</v>
      </c>
      <c r="O191" s="233"/>
      <c r="P191" s="274"/>
      <c r="Q191" s="274"/>
      <c r="R191" s="274"/>
      <c r="S191" s="274"/>
      <c r="T191" s="274"/>
      <c r="U191" s="274"/>
      <c r="V191" s="274"/>
      <c r="W191" s="274"/>
      <c r="X191" s="274"/>
      <c r="Y191" s="274"/>
      <c r="Z191" s="274"/>
      <c r="AA191" s="274"/>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7"/>
      <c r="DC191" s="107"/>
      <c r="DD191" s="107"/>
      <c r="DE191" s="107"/>
      <c r="DF191" s="107"/>
      <c r="DG191" s="107"/>
      <c r="DH191" s="107"/>
      <c r="DI191" s="107"/>
      <c r="DJ191" s="107"/>
      <c r="DK191" s="107"/>
      <c r="DL191" s="107"/>
      <c r="DM191" s="107"/>
      <c r="DN191" s="107"/>
      <c r="DO191" s="107"/>
      <c r="DP191" s="107"/>
      <c r="DQ191" s="107"/>
      <c r="DR191" s="107"/>
      <c r="DS191" s="107"/>
      <c r="DT191" s="107"/>
      <c r="DU191" s="107"/>
      <c r="DV191" s="107"/>
      <c r="DW191" s="107"/>
      <c r="DX191" s="107"/>
      <c r="DY191" s="107"/>
      <c r="DZ191" s="107"/>
      <c r="EA191" s="107"/>
      <c r="EB191" s="107"/>
      <c r="EC191" s="107"/>
      <c r="ED191" s="107"/>
      <c r="EE191" s="107"/>
      <c r="EF191" s="107"/>
      <c r="EG191" s="107"/>
      <c r="EH191" s="107"/>
      <c r="EI191" s="107"/>
      <c r="EJ191" s="107"/>
      <c r="EK191" s="107"/>
      <c r="EL191" s="107"/>
      <c r="EM191" s="107"/>
      <c r="EN191" s="107"/>
    </row>
    <row r="192" spans="1:144" s="12" customFormat="1" ht="94.5" customHeight="1">
      <c r="A192" s="98"/>
      <c r="B192" s="8" t="s">
        <v>260</v>
      </c>
      <c r="C192" s="285" t="s">
        <v>504</v>
      </c>
      <c r="D192" s="8"/>
      <c r="E192" s="473">
        <v>198437</v>
      </c>
      <c r="F192" s="473">
        <v>198437</v>
      </c>
      <c r="G192" s="313">
        <f t="shared" si="24"/>
        <v>100</v>
      </c>
      <c r="H192" s="315">
        <f t="shared" si="25"/>
        <v>1</v>
      </c>
      <c r="I192" s="285" t="s">
        <v>580</v>
      </c>
      <c r="J192" s="10" t="s">
        <v>14</v>
      </c>
      <c r="K192" s="474">
        <v>15</v>
      </c>
      <c r="L192" s="474">
        <v>15</v>
      </c>
      <c r="M192" s="11">
        <f t="shared" si="26"/>
        <v>100</v>
      </c>
      <c r="N192" s="481">
        <f t="shared" si="27"/>
        <v>1</v>
      </c>
      <c r="O192" s="233"/>
      <c r="P192" s="274"/>
      <c r="Q192" s="274"/>
      <c r="R192" s="274"/>
      <c r="S192" s="274"/>
      <c r="T192" s="274"/>
      <c r="U192" s="274"/>
      <c r="V192" s="274"/>
      <c r="W192" s="274"/>
      <c r="X192" s="274"/>
      <c r="Y192" s="274"/>
      <c r="Z192" s="274"/>
      <c r="AA192" s="274"/>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c r="DG192" s="107"/>
      <c r="DH192" s="107"/>
      <c r="DI192" s="107"/>
      <c r="DJ192" s="107"/>
      <c r="DK192" s="107"/>
      <c r="DL192" s="107"/>
      <c r="DM192" s="107"/>
      <c r="DN192" s="107"/>
      <c r="DO192" s="107"/>
      <c r="DP192" s="107"/>
      <c r="DQ192" s="107"/>
      <c r="DR192" s="107"/>
      <c r="DS192" s="107"/>
      <c r="DT192" s="107"/>
      <c r="DU192" s="107"/>
      <c r="DV192" s="107"/>
      <c r="DW192" s="107"/>
      <c r="DX192" s="107"/>
      <c r="DY192" s="107"/>
      <c r="DZ192" s="107"/>
      <c r="EA192" s="107"/>
      <c r="EB192" s="107"/>
      <c r="EC192" s="107"/>
      <c r="ED192" s="107"/>
      <c r="EE192" s="107"/>
      <c r="EF192" s="107"/>
      <c r="EG192" s="107"/>
      <c r="EH192" s="107"/>
      <c r="EI192" s="107"/>
      <c r="EJ192" s="107"/>
      <c r="EK192" s="107"/>
      <c r="EL192" s="107"/>
      <c r="EM192" s="107"/>
      <c r="EN192" s="107"/>
    </row>
    <row r="193" spans="1:145" s="12" customFormat="1" ht="94.5" customHeight="1">
      <c r="A193" s="98"/>
      <c r="B193" s="141"/>
      <c r="C193" s="76"/>
      <c r="D193" s="141"/>
      <c r="E193" s="514"/>
      <c r="F193" s="473"/>
      <c r="G193" s="639"/>
      <c r="H193" s="315"/>
      <c r="I193" s="76" t="s">
        <v>581</v>
      </c>
      <c r="J193" s="10" t="s">
        <v>14</v>
      </c>
      <c r="K193" s="474">
        <v>15</v>
      </c>
      <c r="L193" s="474">
        <v>15</v>
      </c>
      <c r="M193" s="11">
        <f t="shared" ref="M193" si="28">L193/K193*100</f>
        <v>100</v>
      </c>
      <c r="N193" s="481">
        <f t="shared" ref="N193" si="29">M193/100</f>
        <v>1</v>
      </c>
      <c r="O193" s="233"/>
      <c r="P193" s="274"/>
      <c r="Q193" s="274"/>
      <c r="R193" s="274"/>
      <c r="S193" s="274"/>
      <c r="T193" s="274"/>
      <c r="U193" s="274"/>
      <c r="V193" s="274"/>
      <c r="W193" s="274"/>
      <c r="X193" s="274"/>
      <c r="Y193" s="274"/>
      <c r="Z193" s="274"/>
      <c r="AA193" s="274"/>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c r="DG193" s="107"/>
      <c r="DH193" s="107"/>
      <c r="DI193" s="107"/>
      <c r="DJ193" s="107"/>
      <c r="DK193" s="107"/>
      <c r="DL193" s="107"/>
      <c r="DM193" s="107"/>
      <c r="DN193" s="107"/>
      <c r="DO193" s="107"/>
      <c r="DP193" s="107"/>
      <c r="DQ193" s="107"/>
      <c r="DR193" s="107"/>
      <c r="DS193" s="107"/>
      <c r="DT193" s="107"/>
      <c r="DU193" s="107"/>
      <c r="DV193" s="107"/>
      <c r="DW193" s="107"/>
      <c r="DX193" s="107"/>
      <c r="DY193" s="107"/>
      <c r="DZ193" s="107"/>
      <c r="EA193" s="107"/>
      <c r="EB193" s="107"/>
      <c r="EC193" s="107"/>
      <c r="ED193" s="107"/>
      <c r="EE193" s="107"/>
      <c r="EF193" s="107"/>
      <c r="EG193" s="107"/>
      <c r="EH193" s="107"/>
      <c r="EI193" s="107"/>
      <c r="EJ193" s="107"/>
      <c r="EK193" s="107"/>
      <c r="EL193" s="107"/>
      <c r="EM193" s="107"/>
      <c r="EN193" s="107"/>
    </row>
    <row r="194" spans="1:145" s="12" customFormat="1" ht="103.5" customHeight="1">
      <c r="A194" s="98"/>
      <c r="B194" s="141" t="s">
        <v>261</v>
      </c>
      <c r="C194" s="76" t="s">
        <v>507</v>
      </c>
      <c r="D194" s="141"/>
      <c r="E194" s="514">
        <v>250000</v>
      </c>
      <c r="F194" s="473">
        <v>120000</v>
      </c>
      <c r="G194" s="588">
        <f t="shared" si="24"/>
        <v>48</v>
      </c>
      <c r="H194" s="315">
        <f t="shared" si="25"/>
        <v>0.48</v>
      </c>
      <c r="I194" s="76" t="s">
        <v>698</v>
      </c>
      <c r="J194" s="10" t="s">
        <v>10</v>
      </c>
      <c r="K194" s="515">
        <v>100</v>
      </c>
      <c r="L194" s="515">
        <v>48</v>
      </c>
      <c r="M194" s="11">
        <f t="shared" si="26"/>
        <v>48</v>
      </c>
      <c r="N194" s="481">
        <f t="shared" si="27"/>
        <v>0.48</v>
      </c>
      <c r="O194" s="233" t="s">
        <v>585</v>
      </c>
      <c r="P194" s="274"/>
      <c r="Q194" s="274"/>
      <c r="R194" s="274"/>
      <c r="S194" s="274"/>
      <c r="T194" s="274"/>
      <c r="U194" s="274"/>
      <c r="V194" s="274"/>
      <c r="W194" s="274"/>
      <c r="X194" s="274"/>
      <c r="Y194" s="274"/>
      <c r="Z194" s="274"/>
      <c r="AA194" s="274"/>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c r="DG194" s="107"/>
      <c r="DH194" s="107"/>
      <c r="DI194" s="107"/>
      <c r="DJ194" s="107"/>
      <c r="DK194" s="107"/>
      <c r="DL194" s="107"/>
      <c r="DM194" s="107"/>
      <c r="DN194" s="107"/>
      <c r="DO194" s="107"/>
      <c r="DP194" s="107"/>
      <c r="DQ194" s="107"/>
      <c r="DR194" s="107"/>
      <c r="DS194" s="107"/>
      <c r="DT194" s="107"/>
      <c r="DU194" s="107"/>
      <c r="DV194" s="107"/>
      <c r="DW194" s="107"/>
      <c r="DX194" s="107"/>
      <c r="DY194" s="107"/>
      <c r="DZ194" s="107"/>
      <c r="EA194" s="107"/>
      <c r="EB194" s="107"/>
      <c r="EC194" s="107"/>
      <c r="ED194" s="107"/>
      <c r="EE194" s="107"/>
      <c r="EF194" s="107"/>
      <c r="EG194" s="107"/>
      <c r="EH194" s="107"/>
      <c r="EI194" s="107"/>
      <c r="EJ194" s="107"/>
      <c r="EK194" s="107"/>
      <c r="EL194" s="107"/>
      <c r="EM194" s="107"/>
      <c r="EN194" s="107"/>
    </row>
    <row r="195" spans="1:145" s="12" customFormat="1" ht="103.5" customHeight="1">
      <c r="A195" s="98"/>
      <c r="B195" s="141" t="s">
        <v>265</v>
      </c>
      <c r="C195" s="76" t="s">
        <v>505</v>
      </c>
      <c r="D195" s="141"/>
      <c r="E195" s="514">
        <v>3428438.34</v>
      </c>
      <c r="F195" s="473">
        <v>3428438.34</v>
      </c>
      <c r="G195" s="510">
        <f t="shared" si="24"/>
        <v>100</v>
      </c>
      <c r="H195" s="315">
        <f t="shared" si="25"/>
        <v>1</v>
      </c>
      <c r="I195" s="76" t="s">
        <v>430</v>
      </c>
      <c r="J195" s="77" t="s">
        <v>14</v>
      </c>
      <c r="K195" s="515">
        <v>10</v>
      </c>
      <c r="L195" s="515">
        <v>10</v>
      </c>
      <c r="M195" s="11">
        <f t="shared" si="26"/>
        <v>100</v>
      </c>
      <c r="N195" s="481">
        <f t="shared" si="27"/>
        <v>1</v>
      </c>
      <c r="O195" s="232"/>
      <c r="P195" s="274"/>
      <c r="Q195" s="274"/>
      <c r="R195" s="274"/>
      <c r="S195" s="274"/>
      <c r="T195" s="274"/>
      <c r="U195" s="274"/>
      <c r="V195" s="274"/>
      <c r="W195" s="274"/>
      <c r="X195" s="274"/>
      <c r="Y195" s="274"/>
      <c r="Z195" s="274"/>
      <c r="AA195" s="274"/>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c r="DG195" s="107"/>
      <c r="DH195" s="107"/>
      <c r="DI195" s="107"/>
      <c r="DJ195" s="107"/>
      <c r="DK195" s="107"/>
      <c r="DL195" s="107"/>
      <c r="DM195" s="107"/>
      <c r="DN195" s="107"/>
      <c r="DO195" s="107"/>
      <c r="DP195" s="107"/>
      <c r="DQ195" s="107"/>
      <c r="DR195" s="107"/>
      <c r="DS195" s="107"/>
      <c r="DT195" s="107"/>
      <c r="DU195" s="107"/>
      <c r="DV195" s="107"/>
      <c r="DW195" s="107"/>
      <c r="DX195" s="107"/>
      <c r="DY195" s="107"/>
      <c r="DZ195" s="107"/>
      <c r="EA195" s="107"/>
      <c r="EB195" s="107"/>
      <c r="EC195" s="107"/>
      <c r="ED195" s="107"/>
      <c r="EE195" s="107"/>
      <c r="EF195" s="107"/>
      <c r="EG195" s="107"/>
      <c r="EH195" s="107"/>
      <c r="EI195" s="107"/>
      <c r="EJ195" s="107"/>
      <c r="EK195" s="107"/>
      <c r="EL195" s="107"/>
      <c r="EM195" s="107"/>
      <c r="EN195" s="107"/>
    </row>
    <row r="196" spans="1:145" s="12" customFormat="1" ht="93" customHeight="1">
      <c r="A196" s="98"/>
      <c r="B196" s="141" t="s">
        <v>509</v>
      </c>
      <c r="C196" s="76" t="s">
        <v>508</v>
      </c>
      <c r="D196" s="141"/>
      <c r="E196" s="514">
        <v>3589582.26</v>
      </c>
      <c r="F196" s="473">
        <v>0</v>
      </c>
      <c r="G196" s="588">
        <f t="shared" si="24"/>
        <v>0</v>
      </c>
      <c r="H196" s="315">
        <f t="shared" si="25"/>
        <v>0</v>
      </c>
      <c r="I196" s="76" t="s">
        <v>582</v>
      </c>
      <c r="J196" s="77" t="s">
        <v>14</v>
      </c>
      <c r="K196" s="515">
        <v>1</v>
      </c>
      <c r="L196" s="515">
        <v>0</v>
      </c>
      <c r="M196" s="11">
        <f t="shared" si="26"/>
        <v>0</v>
      </c>
      <c r="N196" s="481">
        <f t="shared" si="27"/>
        <v>0</v>
      </c>
      <c r="O196" s="232" t="s">
        <v>586</v>
      </c>
      <c r="P196" s="274"/>
      <c r="Q196" s="274"/>
      <c r="R196" s="274"/>
      <c r="S196" s="274"/>
      <c r="T196" s="274"/>
      <c r="U196" s="274"/>
      <c r="V196" s="274"/>
      <c r="W196" s="274"/>
      <c r="X196" s="274"/>
      <c r="Y196" s="274"/>
      <c r="Z196" s="274"/>
      <c r="AA196" s="274"/>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c r="DG196" s="107"/>
      <c r="DH196" s="107"/>
      <c r="DI196" s="107"/>
      <c r="DJ196" s="107"/>
      <c r="DK196" s="107"/>
      <c r="DL196" s="107"/>
      <c r="DM196" s="107"/>
      <c r="DN196" s="107"/>
      <c r="DO196" s="107"/>
      <c r="DP196" s="107"/>
      <c r="DQ196" s="107"/>
      <c r="DR196" s="107"/>
      <c r="DS196" s="107"/>
      <c r="DT196" s="107"/>
      <c r="DU196" s="107"/>
      <c r="DV196" s="107"/>
      <c r="DW196" s="107"/>
      <c r="DX196" s="107"/>
      <c r="DY196" s="107"/>
      <c r="DZ196" s="107"/>
      <c r="EA196" s="107"/>
      <c r="EB196" s="107"/>
      <c r="EC196" s="107"/>
      <c r="ED196" s="107"/>
      <c r="EE196" s="107"/>
      <c r="EF196" s="107"/>
      <c r="EG196" s="107"/>
      <c r="EH196" s="107"/>
      <c r="EI196" s="107"/>
      <c r="EJ196" s="107"/>
      <c r="EK196" s="107"/>
      <c r="EL196" s="107"/>
      <c r="EM196" s="107"/>
      <c r="EN196" s="107"/>
    </row>
    <row r="197" spans="1:145" s="12" customFormat="1" ht="95.25" customHeight="1">
      <c r="A197" s="98"/>
      <c r="B197" s="141" t="s">
        <v>510</v>
      </c>
      <c r="C197" s="76" t="s">
        <v>506</v>
      </c>
      <c r="D197" s="141"/>
      <c r="E197" s="514">
        <v>80500</v>
      </c>
      <c r="F197" s="473">
        <v>80475</v>
      </c>
      <c r="G197" s="510">
        <f t="shared" si="24"/>
        <v>99.968944099378888</v>
      </c>
      <c r="H197" s="315">
        <f t="shared" si="25"/>
        <v>0.99968944099378887</v>
      </c>
      <c r="I197" s="76" t="s">
        <v>431</v>
      </c>
      <c r="J197" s="77" t="s">
        <v>10</v>
      </c>
      <c r="K197" s="515">
        <v>100</v>
      </c>
      <c r="L197" s="515">
        <v>100</v>
      </c>
      <c r="M197" s="11">
        <f t="shared" si="26"/>
        <v>100</v>
      </c>
      <c r="N197" s="481">
        <f t="shared" si="27"/>
        <v>1</v>
      </c>
      <c r="O197" s="232"/>
      <c r="P197" s="274"/>
      <c r="Q197" s="274"/>
      <c r="R197" s="274"/>
      <c r="S197" s="274"/>
      <c r="T197" s="274"/>
      <c r="U197" s="274"/>
      <c r="V197" s="274"/>
      <c r="W197" s="274"/>
      <c r="X197" s="274"/>
      <c r="Y197" s="274"/>
      <c r="Z197" s="274"/>
      <c r="AA197" s="274"/>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c r="DG197" s="107"/>
      <c r="DH197" s="107"/>
      <c r="DI197" s="107"/>
      <c r="DJ197" s="107"/>
      <c r="DK197" s="107"/>
      <c r="DL197" s="107"/>
      <c r="DM197" s="107"/>
      <c r="DN197" s="107"/>
      <c r="DO197" s="107"/>
      <c r="DP197" s="107"/>
      <c r="DQ197" s="107"/>
      <c r="DR197" s="107"/>
      <c r="DS197" s="107"/>
      <c r="DT197" s="107"/>
      <c r="DU197" s="107"/>
      <c r="DV197" s="107"/>
      <c r="DW197" s="107"/>
      <c r="DX197" s="107"/>
      <c r="DY197" s="107"/>
      <c r="DZ197" s="107"/>
      <c r="EA197" s="107"/>
      <c r="EB197" s="107"/>
      <c r="EC197" s="107"/>
      <c r="ED197" s="107"/>
      <c r="EE197" s="107"/>
      <c r="EF197" s="107"/>
      <c r="EG197" s="107"/>
      <c r="EH197" s="107"/>
      <c r="EI197" s="107"/>
      <c r="EJ197" s="107"/>
      <c r="EK197" s="107"/>
      <c r="EL197" s="107"/>
      <c r="EM197" s="107"/>
      <c r="EN197" s="107"/>
    </row>
    <row r="198" spans="1:145" s="171" customFormat="1" ht="27" customHeight="1">
      <c r="A198" s="621"/>
      <c r="B198" s="172"/>
      <c r="C198" s="195" t="s">
        <v>13</v>
      </c>
      <c r="D198" s="172"/>
      <c r="E198" s="252">
        <f>SUM(E191:E197)</f>
        <v>8130360.5999999996</v>
      </c>
      <c r="F198" s="252">
        <f>SUM(F191:F197)</f>
        <v>4360032.22</v>
      </c>
      <c r="G198" s="409">
        <f>SUM(G191:G197)/6</f>
        <v>73.212488878302509</v>
      </c>
      <c r="H198" s="409">
        <f t="shared" si="25"/>
        <v>0.73212488878302506</v>
      </c>
      <c r="I198" s="195"/>
      <c r="J198" s="174"/>
      <c r="K198" s="223"/>
      <c r="L198" s="223"/>
      <c r="M198" s="173">
        <f>SUM(M191:M197)/6</f>
        <v>91.333333333333329</v>
      </c>
      <c r="N198" s="173">
        <f t="shared" si="27"/>
        <v>0.91333333333333333</v>
      </c>
      <c r="O198" s="236"/>
      <c r="P198" s="302"/>
      <c r="Q198" s="302"/>
      <c r="R198" s="302"/>
      <c r="S198" s="302"/>
      <c r="T198" s="302"/>
      <c r="U198" s="302"/>
      <c r="V198" s="302"/>
      <c r="W198" s="302"/>
      <c r="X198" s="302"/>
      <c r="Y198" s="302"/>
      <c r="Z198" s="302"/>
      <c r="AA198" s="302"/>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191"/>
      <c r="CV198" s="191"/>
      <c r="CW198" s="191"/>
      <c r="CX198" s="191"/>
      <c r="CY198" s="191"/>
      <c r="CZ198" s="191"/>
      <c r="DA198" s="191"/>
      <c r="DB198" s="191"/>
      <c r="DC198" s="191"/>
      <c r="DD198" s="191"/>
      <c r="DE198" s="191"/>
      <c r="DF198" s="191"/>
      <c r="DG198" s="191"/>
      <c r="DH198" s="191"/>
      <c r="DI198" s="191"/>
      <c r="DJ198" s="191"/>
      <c r="DK198" s="191"/>
      <c r="DL198" s="191"/>
      <c r="DM198" s="191"/>
      <c r="DN198" s="191"/>
      <c r="DO198" s="191"/>
      <c r="DP198" s="191"/>
      <c r="DQ198" s="191"/>
      <c r="DR198" s="191"/>
      <c r="DS198" s="191"/>
      <c r="DT198" s="191"/>
      <c r="DU198" s="191"/>
      <c r="DV198" s="191"/>
      <c r="DW198" s="191"/>
      <c r="DX198" s="191"/>
      <c r="DY198" s="191"/>
      <c r="DZ198" s="191"/>
      <c r="EA198" s="191"/>
      <c r="EB198" s="191"/>
      <c r="EC198" s="191"/>
      <c r="ED198" s="191"/>
      <c r="EE198" s="191"/>
      <c r="EF198" s="191"/>
      <c r="EG198" s="191"/>
      <c r="EH198" s="191"/>
      <c r="EI198" s="191"/>
      <c r="EJ198" s="191"/>
      <c r="EK198" s="191"/>
      <c r="EL198" s="191"/>
      <c r="EM198" s="191"/>
      <c r="EN198" s="191"/>
    </row>
    <row r="199" spans="1:145" s="175" customFormat="1" ht="40.5" customHeight="1">
      <c r="A199" s="622"/>
      <c r="B199" s="408" t="s">
        <v>361</v>
      </c>
      <c r="C199" s="774" t="s">
        <v>649</v>
      </c>
      <c r="D199" s="775"/>
      <c r="E199" s="775"/>
      <c r="F199" s="775"/>
      <c r="G199" s="775"/>
      <c r="H199" s="775"/>
      <c r="I199" s="775"/>
      <c r="J199" s="775"/>
      <c r="K199" s="775"/>
      <c r="L199" s="775"/>
      <c r="M199" s="775"/>
      <c r="N199" s="776"/>
      <c r="O199" s="238"/>
      <c r="P199" s="303"/>
      <c r="Q199" s="303"/>
      <c r="R199" s="303"/>
      <c r="S199" s="303"/>
      <c r="T199" s="303"/>
      <c r="U199" s="303"/>
      <c r="V199" s="303"/>
      <c r="W199" s="303"/>
      <c r="X199" s="303"/>
      <c r="Y199" s="303"/>
      <c r="Z199" s="303"/>
      <c r="AA199" s="303"/>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row>
    <row r="200" spans="1:145" s="12" customFormat="1" ht="40.5" customHeight="1">
      <c r="A200" s="98"/>
      <c r="B200" s="141"/>
      <c r="C200" s="761" t="s">
        <v>233</v>
      </c>
      <c r="D200" s="829"/>
      <c r="E200" s="829"/>
      <c r="F200" s="829"/>
      <c r="G200" s="829"/>
      <c r="H200" s="829"/>
      <c r="I200" s="829"/>
      <c r="J200" s="829"/>
      <c r="K200" s="829"/>
      <c r="L200" s="829"/>
      <c r="M200" s="829"/>
      <c r="N200" s="830"/>
      <c r="O200" s="232"/>
      <c r="P200" s="274"/>
      <c r="Q200" s="274"/>
      <c r="R200" s="274"/>
      <c r="S200" s="274"/>
      <c r="T200" s="274"/>
      <c r="U200" s="274"/>
      <c r="V200" s="274"/>
      <c r="W200" s="274"/>
      <c r="X200" s="274"/>
      <c r="Y200" s="274"/>
      <c r="Z200" s="274"/>
      <c r="AA200" s="274"/>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7"/>
      <c r="DC200" s="107"/>
      <c r="DD200" s="107"/>
      <c r="DE200" s="107"/>
      <c r="DF200" s="107"/>
      <c r="DG200" s="107"/>
      <c r="DH200" s="107"/>
      <c r="DI200" s="107"/>
      <c r="DJ200" s="107"/>
      <c r="DK200" s="107"/>
      <c r="DL200" s="107"/>
      <c r="DM200" s="107"/>
      <c r="DN200" s="107"/>
      <c r="DO200" s="107"/>
      <c r="DP200" s="107"/>
      <c r="DQ200" s="107"/>
      <c r="DR200" s="107"/>
      <c r="DS200" s="107"/>
      <c r="DT200" s="107"/>
      <c r="DU200" s="107"/>
      <c r="DV200" s="107"/>
      <c r="DW200" s="107"/>
      <c r="DX200" s="107"/>
      <c r="DY200" s="107"/>
      <c r="DZ200" s="107"/>
      <c r="EA200" s="107"/>
      <c r="EB200" s="107"/>
      <c r="EC200" s="107"/>
      <c r="ED200" s="107"/>
      <c r="EE200" s="107"/>
      <c r="EF200" s="107"/>
      <c r="EG200" s="107"/>
      <c r="EH200" s="107"/>
      <c r="EI200" s="107"/>
      <c r="EJ200" s="107"/>
      <c r="EK200" s="107"/>
      <c r="EL200" s="107"/>
      <c r="EM200" s="107"/>
      <c r="EN200" s="107"/>
    </row>
    <row r="201" spans="1:145" s="12" customFormat="1" ht="40.5" customHeight="1">
      <c r="A201" s="98"/>
      <c r="B201" s="141"/>
      <c r="C201" s="761" t="s">
        <v>650</v>
      </c>
      <c r="D201" s="762"/>
      <c r="E201" s="762"/>
      <c r="F201" s="762"/>
      <c r="G201" s="762"/>
      <c r="H201" s="762"/>
      <c r="I201" s="762"/>
      <c r="J201" s="762"/>
      <c r="K201" s="762"/>
      <c r="L201" s="762"/>
      <c r="M201" s="762"/>
      <c r="N201" s="763"/>
      <c r="O201" s="232"/>
      <c r="P201" s="274"/>
      <c r="Q201" s="274"/>
      <c r="R201" s="274"/>
      <c r="S201" s="274"/>
      <c r="T201" s="274"/>
      <c r="U201" s="274"/>
      <c r="V201" s="274"/>
      <c r="W201" s="274"/>
      <c r="X201" s="274"/>
      <c r="Y201" s="274"/>
      <c r="Z201" s="274"/>
      <c r="AA201" s="274"/>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7"/>
      <c r="DC201" s="107"/>
      <c r="DD201" s="107"/>
      <c r="DE201" s="107"/>
      <c r="DF201" s="107"/>
      <c r="DG201" s="107"/>
      <c r="DH201" s="107"/>
      <c r="DI201" s="107"/>
      <c r="DJ201" s="107"/>
      <c r="DK201" s="107"/>
      <c r="DL201" s="107"/>
      <c r="DM201" s="107"/>
      <c r="DN201" s="107"/>
      <c r="DO201" s="107"/>
      <c r="DP201" s="107"/>
      <c r="DQ201" s="107"/>
      <c r="DR201" s="107"/>
      <c r="DS201" s="107"/>
      <c r="DT201" s="107"/>
      <c r="DU201" s="107"/>
      <c r="DV201" s="107"/>
      <c r="DW201" s="107"/>
      <c r="DX201" s="107"/>
      <c r="DY201" s="107"/>
      <c r="DZ201" s="107"/>
      <c r="EA201" s="107"/>
      <c r="EB201" s="107"/>
      <c r="EC201" s="107"/>
      <c r="ED201" s="107"/>
      <c r="EE201" s="107"/>
      <c r="EF201" s="107"/>
      <c r="EG201" s="107"/>
      <c r="EH201" s="107"/>
      <c r="EI201" s="107"/>
      <c r="EJ201" s="107"/>
      <c r="EK201" s="107"/>
      <c r="EL201" s="107"/>
      <c r="EM201" s="107"/>
      <c r="EN201" s="107"/>
    </row>
    <row r="202" spans="1:145" s="12" customFormat="1" ht="115.5" customHeight="1">
      <c r="A202" s="98"/>
      <c r="B202" s="141" t="s">
        <v>262</v>
      </c>
      <c r="C202" s="76" t="s">
        <v>473</v>
      </c>
      <c r="D202" s="141"/>
      <c r="E202" s="565">
        <v>1518500</v>
      </c>
      <c r="F202" s="565">
        <v>1518500</v>
      </c>
      <c r="G202" s="280">
        <f t="shared" ref="G202" si="30">F202/E202*100</f>
        <v>100</v>
      </c>
      <c r="H202" s="345">
        <f t="shared" ref="H202" si="31">G202/100</f>
        <v>1</v>
      </c>
      <c r="I202" s="657" t="s">
        <v>600</v>
      </c>
      <c r="J202" s="77" t="s">
        <v>10</v>
      </c>
      <c r="K202" s="216">
        <v>100</v>
      </c>
      <c r="L202" s="216">
        <v>100</v>
      </c>
      <c r="M202" s="78">
        <f t="shared" ref="M202" si="32">L202/K202*100</f>
        <v>100</v>
      </c>
      <c r="N202" s="281">
        <f t="shared" ref="N202" si="33">M202/100</f>
        <v>1</v>
      </c>
      <c r="O202" s="494"/>
      <c r="P202" s="274"/>
      <c r="Q202" s="274"/>
      <c r="R202" s="274"/>
      <c r="S202" s="274"/>
      <c r="T202" s="274"/>
      <c r="U202" s="274"/>
      <c r="V202" s="274"/>
      <c r="W202" s="274"/>
      <c r="X202" s="274"/>
      <c r="Y202" s="274"/>
      <c r="Z202" s="274"/>
      <c r="AA202" s="274"/>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7"/>
      <c r="DC202" s="107"/>
      <c r="DD202" s="107"/>
      <c r="DE202" s="107"/>
      <c r="DF202" s="107"/>
      <c r="DG202" s="107"/>
      <c r="DH202" s="107"/>
      <c r="DI202" s="107"/>
      <c r="DJ202" s="107"/>
      <c r="DK202" s="107"/>
      <c r="DL202" s="107"/>
      <c r="DM202" s="107"/>
      <c r="DN202" s="107"/>
      <c r="DO202" s="107"/>
      <c r="DP202" s="107"/>
      <c r="DQ202" s="107"/>
      <c r="DR202" s="107"/>
      <c r="DS202" s="107"/>
      <c r="DT202" s="107"/>
      <c r="DU202" s="107"/>
      <c r="DV202" s="107"/>
      <c r="DW202" s="107"/>
      <c r="DX202" s="107"/>
      <c r="DY202" s="107"/>
      <c r="DZ202" s="107"/>
      <c r="EA202" s="107"/>
      <c r="EB202" s="107"/>
      <c r="EC202" s="107"/>
      <c r="ED202" s="107"/>
      <c r="EE202" s="107"/>
      <c r="EF202" s="107"/>
      <c r="EG202" s="107"/>
      <c r="EH202" s="107"/>
      <c r="EI202" s="107"/>
      <c r="EJ202" s="107"/>
      <c r="EK202" s="107"/>
      <c r="EL202" s="107"/>
      <c r="EM202" s="107"/>
      <c r="EN202" s="107"/>
    </row>
    <row r="203" spans="1:145" s="12" customFormat="1" ht="192.75" customHeight="1">
      <c r="A203" s="98"/>
      <c r="B203" s="141" t="s">
        <v>263</v>
      </c>
      <c r="C203" s="76" t="s">
        <v>471</v>
      </c>
      <c r="D203" s="141"/>
      <c r="E203" s="590">
        <v>21122372.289999999</v>
      </c>
      <c r="F203" s="590">
        <v>21027329.239999998</v>
      </c>
      <c r="G203" s="280">
        <f>F203/E203*100</f>
        <v>99.550036100608835</v>
      </c>
      <c r="H203" s="345">
        <f t="shared" ref="H203:H207" si="34">G203/100</f>
        <v>0.99550036100608841</v>
      </c>
      <c r="I203" s="76" t="s">
        <v>601</v>
      </c>
      <c r="J203" s="77" t="s">
        <v>10</v>
      </c>
      <c r="K203" s="216">
        <v>100</v>
      </c>
      <c r="L203" s="216">
        <v>99.6</v>
      </c>
      <c r="M203" s="78">
        <f t="shared" ref="M203:M206" si="35">L203/K203*100</f>
        <v>99.6</v>
      </c>
      <c r="N203" s="281">
        <f t="shared" ref="N203:N206" si="36">M203/100</f>
        <v>0.996</v>
      </c>
      <c r="O203" s="494" t="s">
        <v>598</v>
      </c>
      <c r="P203" s="274"/>
      <c r="Q203" s="274"/>
      <c r="R203" s="274"/>
      <c r="S203" s="274"/>
      <c r="T203" s="274"/>
      <c r="U203" s="274"/>
      <c r="V203" s="274"/>
      <c r="W203" s="274"/>
      <c r="X203" s="274"/>
      <c r="Y203" s="274"/>
      <c r="Z203" s="274"/>
      <c r="AA203" s="274"/>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c r="DG203" s="107"/>
      <c r="DH203" s="107"/>
      <c r="DI203" s="107"/>
      <c r="DJ203" s="107"/>
      <c r="DK203" s="107"/>
      <c r="DL203" s="107"/>
      <c r="DM203" s="107"/>
      <c r="DN203" s="107"/>
      <c r="DO203" s="107"/>
      <c r="DP203" s="107"/>
      <c r="DQ203" s="107"/>
      <c r="DR203" s="107"/>
      <c r="DS203" s="107"/>
      <c r="DT203" s="107"/>
      <c r="DU203" s="107"/>
      <c r="DV203" s="107"/>
      <c r="DW203" s="107"/>
      <c r="DX203" s="107"/>
      <c r="DY203" s="107"/>
      <c r="DZ203" s="107"/>
      <c r="EA203" s="107"/>
      <c r="EB203" s="107"/>
      <c r="EC203" s="107"/>
      <c r="ED203" s="107"/>
      <c r="EE203" s="107"/>
      <c r="EF203" s="107"/>
      <c r="EG203" s="107"/>
      <c r="EH203" s="107"/>
      <c r="EI203" s="107"/>
      <c r="EJ203" s="107"/>
      <c r="EK203" s="107"/>
      <c r="EL203" s="107"/>
      <c r="EM203" s="107"/>
      <c r="EN203" s="107"/>
    </row>
    <row r="204" spans="1:145" s="12" customFormat="1" ht="115.5" customHeight="1">
      <c r="A204" s="98"/>
      <c r="B204" s="141" t="s">
        <v>264</v>
      </c>
      <c r="C204" s="76" t="s">
        <v>511</v>
      </c>
      <c r="D204" s="141"/>
      <c r="E204" s="592">
        <v>500400</v>
      </c>
      <c r="F204" s="591">
        <v>499167.37</v>
      </c>
      <c r="G204" s="280">
        <f>F204/E204*100</f>
        <v>99.753671063149483</v>
      </c>
      <c r="H204" s="345">
        <f t="shared" si="34"/>
        <v>0.99753671063149485</v>
      </c>
      <c r="I204" s="76" t="s">
        <v>602</v>
      </c>
      <c r="J204" s="77" t="s">
        <v>10</v>
      </c>
      <c r="K204" s="216">
        <v>100</v>
      </c>
      <c r="L204" s="216">
        <v>100</v>
      </c>
      <c r="M204" s="78">
        <f t="shared" si="35"/>
        <v>100</v>
      </c>
      <c r="N204" s="281">
        <f t="shared" si="36"/>
        <v>1</v>
      </c>
      <c r="O204" s="494" t="s">
        <v>599</v>
      </c>
      <c r="P204" s="274"/>
      <c r="Q204" s="274"/>
      <c r="R204" s="274"/>
      <c r="S204" s="274"/>
      <c r="T204" s="274"/>
      <c r="U204" s="274"/>
      <c r="V204" s="274"/>
      <c r="W204" s="274"/>
      <c r="X204" s="274"/>
      <c r="Y204" s="274"/>
      <c r="Z204" s="274"/>
      <c r="AA204" s="274"/>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c r="DN204" s="107"/>
      <c r="DO204" s="107"/>
      <c r="DP204" s="107"/>
      <c r="DQ204" s="107"/>
      <c r="DR204" s="107"/>
      <c r="DS204" s="107"/>
      <c r="DT204" s="107"/>
      <c r="DU204" s="107"/>
      <c r="DV204" s="107"/>
      <c r="DW204" s="107"/>
      <c r="DX204" s="107"/>
      <c r="DY204" s="107"/>
      <c r="DZ204" s="107"/>
      <c r="EA204" s="107"/>
      <c r="EB204" s="107"/>
      <c r="EC204" s="107"/>
      <c r="ED204" s="107"/>
      <c r="EE204" s="107"/>
      <c r="EF204" s="107"/>
      <c r="EG204" s="107"/>
      <c r="EH204" s="107"/>
      <c r="EI204" s="107"/>
      <c r="EJ204" s="107"/>
      <c r="EK204" s="107"/>
      <c r="EL204" s="107"/>
      <c r="EM204" s="107"/>
      <c r="EN204" s="107"/>
    </row>
    <row r="205" spans="1:145" s="12" customFormat="1" ht="115.5" customHeight="1">
      <c r="A205" s="98"/>
      <c r="B205" s="141" t="s">
        <v>376</v>
      </c>
      <c r="C205" s="76" t="s">
        <v>512</v>
      </c>
      <c r="D205" s="141"/>
      <c r="E205" s="590">
        <v>3611717.08</v>
      </c>
      <c r="F205" s="590">
        <v>3006147.67</v>
      </c>
      <c r="G205" s="280">
        <f>F205/E205*100</f>
        <v>83.233199151911421</v>
      </c>
      <c r="H205" s="345">
        <f t="shared" si="34"/>
        <v>0.83233199151911419</v>
      </c>
      <c r="I205" s="76" t="s">
        <v>603</v>
      </c>
      <c r="J205" s="10" t="s">
        <v>14</v>
      </c>
      <c r="K205" s="216">
        <v>100</v>
      </c>
      <c r="L205" s="216">
        <v>100</v>
      </c>
      <c r="M205" s="78">
        <f t="shared" si="35"/>
        <v>100</v>
      </c>
      <c r="N205" s="281">
        <f t="shared" si="36"/>
        <v>1</v>
      </c>
      <c r="O205" s="45"/>
      <c r="P205" s="274"/>
      <c r="Q205" s="274"/>
      <c r="R205" s="274"/>
      <c r="S205" s="274"/>
      <c r="T205" s="274"/>
      <c r="U205" s="274"/>
      <c r="V205" s="274"/>
      <c r="W205" s="274"/>
      <c r="X205" s="274"/>
      <c r="Y205" s="274"/>
      <c r="Z205" s="274"/>
      <c r="AA205" s="274"/>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7"/>
      <c r="DC205" s="107"/>
      <c r="DD205" s="107"/>
      <c r="DE205" s="107"/>
      <c r="DF205" s="107"/>
      <c r="DG205" s="107"/>
      <c r="DH205" s="107"/>
      <c r="DI205" s="107"/>
      <c r="DJ205" s="107"/>
      <c r="DK205" s="107"/>
      <c r="DL205" s="107"/>
      <c r="DM205" s="107"/>
      <c r="DN205" s="107"/>
      <c r="DO205" s="107"/>
      <c r="DP205" s="107"/>
      <c r="DQ205" s="107"/>
      <c r="DR205" s="107"/>
      <c r="DS205" s="107"/>
      <c r="DT205" s="107"/>
      <c r="DU205" s="107"/>
      <c r="DV205" s="107"/>
      <c r="DW205" s="107"/>
      <c r="DX205" s="107"/>
      <c r="DY205" s="107"/>
      <c r="DZ205" s="107"/>
      <c r="EA205" s="107"/>
      <c r="EB205" s="107"/>
      <c r="EC205" s="107"/>
      <c r="ED205" s="107"/>
      <c r="EE205" s="107"/>
      <c r="EF205" s="107"/>
      <c r="EG205" s="107"/>
      <c r="EH205" s="107"/>
      <c r="EI205" s="107"/>
      <c r="EJ205" s="107"/>
      <c r="EK205" s="107"/>
      <c r="EL205" s="107"/>
      <c r="EM205" s="107"/>
      <c r="EN205" s="107"/>
    </row>
    <row r="206" spans="1:145" s="12" customFormat="1" ht="115.5" customHeight="1">
      <c r="A206" s="98"/>
      <c r="B206" s="141" t="s">
        <v>474</v>
      </c>
      <c r="C206" s="76" t="s">
        <v>472</v>
      </c>
      <c r="D206" s="141"/>
      <c r="E206" s="565">
        <v>6544200</v>
      </c>
      <c r="F206" s="565">
        <v>6544200</v>
      </c>
      <c r="G206" s="280">
        <f>F206/E206*100</f>
        <v>100</v>
      </c>
      <c r="H206" s="345">
        <f t="shared" si="34"/>
        <v>1</v>
      </c>
      <c r="I206" s="76" t="s">
        <v>604</v>
      </c>
      <c r="J206" s="10" t="s">
        <v>14</v>
      </c>
      <c r="K206" s="207">
        <v>100</v>
      </c>
      <c r="L206" s="207">
        <v>100</v>
      </c>
      <c r="M206" s="78">
        <f t="shared" si="35"/>
        <v>100</v>
      </c>
      <c r="N206" s="281">
        <f t="shared" si="36"/>
        <v>1</v>
      </c>
      <c r="O206" s="233"/>
      <c r="P206" s="274"/>
      <c r="Q206" s="274"/>
      <c r="R206" s="274"/>
      <c r="S206" s="274"/>
      <c r="T206" s="274"/>
      <c r="U206" s="274"/>
      <c r="V206" s="274"/>
      <c r="W206" s="274"/>
      <c r="X206" s="274"/>
      <c r="Y206" s="274"/>
      <c r="Z206" s="274"/>
      <c r="AA206" s="274"/>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c r="DG206" s="107"/>
      <c r="DH206" s="107"/>
      <c r="DI206" s="107"/>
      <c r="DJ206" s="107"/>
      <c r="DK206" s="107"/>
      <c r="DL206" s="107"/>
      <c r="DM206" s="107"/>
      <c r="DN206" s="107"/>
      <c r="DO206" s="107"/>
      <c r="DP206" s="107"/>
      <c r="DQ206" s="107"/>
      <c r="DR206" s="107"/>
      <c r="DS206" s="107"/>
      <c r="DT206" s="107"/>
      <c r="DU206" s="107"/>
      <c r="DV206" s="107"/>
      <c r="DW206" s="107"/>
      <c r="DX206" s="107"/>
      <c r="DY206" s="107"/>
      <c r="DZ206" s="107"/>
      <c r="EA206" s="107"/>
      <c r="EB206" s="107"/>
      <c r="EC206" s="107"/>
      <c r="ED206" s="107"/>
      <c r="EE206" s="107"/>
      <c r="EF206" s="107"/>
      <c r="EG206" s="107"/>
      <c r="EH206" s="107"/>
      <c r="EI206" s="107"/>
      <c r="EJ206" s="107"/>
      <c r="EK206" s="107"/>
      <c r="EL206" s="107"/>
      <c r="EM206" s="107"/>
      <c r="EN206" s="107"/>
    </row>
    <row r="207" spans="1:145" s="12" customFormat="1" ht="34.5" customHeight="1">
      <c r="A207" s="98"/>
      <c r="B207" s="172"/>
      <c r="C207" s="195" t="s">
        <v>15</v>
      </c>
      <c r="D207" s="172"/>
      <c r="E207" s="252">
        <f>SUM(E202:E206)</f>
        <v>33297189.369999997</v>
      </c>
      <c r="F207" s="252">
        <f>SUM(F202:F206)</f>
        <v>32595344.280000001</v>
      </c>
      <c r="G207" s="409">
        <f>(G202+G203+G204+G205+G206)/5</f>
        <v>96.507381263133951</v>
      </c>
      <c r="H207" s="410">
        <f t="shared" si="34"/>
        <v>0.96507381263133951</v>
      </c>
      <c r="I207" s="195"/>
      <c r="J207" s="174"/>
      <c r="K207" s="223"/>
      <c r="L207" s="223"/>
      <c r="M207" s="173">
        <f>SUM(M202:M206)/5</f>
        <v>99.92</v>
      </c>
      <c r="N207" s="516">
        <f t="shared" ref="N207" si="37">M207/100</f>
        <v>0.99919999999999998</v>
      </c>
      <c r="O207" s="232"/>
      <c r="P207" s="274"/>
      <c r="Q207" s="274"/>
      <c r="R207" s="274"/>
      <c r="S207" s="274"/>
      <c r="T207" s="274"/>
      <c r="U207" s="274"/>
      <c r="V207" s="274"/>
      <c r="W207" s="274"/>
      <c r="X207" s="274"/>
      <c r="Y207" s="274"/>
      <c r="Z207" s="274"/>
      <c r="AA207" s="274"/>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c r="DN207" s="107"/>
      <c r="DO207" s="107"/>
      <c r="DP207" s="107"/>
      <c r="DQ207" s="107"/>
      <c r="DR207" s="107"/>
      <c r="DS207" s="107"/>
      <c r="DT207" s="107"/>
      <c r="DU207" s="107"/>
      <c r="DV207" s="107"/>
      <c r="DW207" s="107"/>
      <c r="DX207" s="107"/>
      <c r="DY207" s="107"/>
      <c r="DZ207" s="107"/>
      <c r="EA207" s="107"/>
      <c r="EB207" s="107"/>
      <c r="EC207" s="107"/>
      <c r="ED207" s="107"/>
      <c r="EE207" s="107"/>
      <c r="EF207" s="107"/>
      <c r="EG207" s="107"/>
      <c r="EH207" s="107"/>
      <c r="EI207" s="107"/>
      <c r="EJ207" s="107"/>
      <c r="EK207" s="107"/>
      <c r="EL207" s="107"/>
      <c r="EM207" s="107"/>
      <c r="EN207" s="107"/>
    </row>
    <row r="208" spans="1:145" s="449" customFormat="1" ht="40.5" customHeight="1">
      <c r="B208" s="442"/>
      <c r="C208" s="450" t="s">
        <v>78</v>
      </c>
      <c r="D208" s="451"/>
      <c r="E208" s="452">
        <f>E207+E198</f>
        <v>41427549.969999999</v>
      </c>
      <c r="F208" s="452">
        <f>F207+F198</f>
        <v>36955376.5</v>
      </c>
      <c r="G208" s="697">
        <f>F208/E208*100</f>
        <v>89.204832356152977</v>
      </c>
      <c r="H208" s="446">
        <f>G208/100</f>
        <v>0.89204832356152974</v>
      </c>
      <c r="I208" s="821" t="s">
        <v>79</v>
      </c>
      <c r="J208" s="822"/>
      <c r="K208" s="822"/>
      <c r="L208" s="823"/>
      <c r="M208" s="471">
        <v>1.08</v>
      </c>
      <c r="N208" s="453">
        <v>0.9</v>
      </c>
      <c r="O208" s="383"/>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c r="BJ208" s="190"/>
      <c r="BK208" s="190"/>
      <c r="BL208" s="190"/>
      <c r="BM208" s="190"/>
      <c r="BN208" s="190"/>
      <c r="BO208" s="190"/>
      <c r="BP208" s="190"/>
      <c r="BQ208" s="190"/>
      <c r="BR208" s="190"/>
      <c r="BS208" s="190"/>
      <c r="BT208" s="190"/>
      <c r="BU208" s="190"/>
      <c r="BV208" s="190"/>
      <c r="BW208" s="190"/>
      <c r="BX208" s="190"/>
      <c r="BY208" s="190"/>
      <c r="BZ208" s="190"/>
      <c r="CA208" s="190"/>
      <c r="CB208" s="190"/>
      <c r="CC208" s="190"/>
      <c r="CD208" s="190"/>
      <c r="CE208" s="190"/>
      <c r="CF208" s="190"/>
      <c r="CG208" s="190"/>
      <c r="CH208" s="190"/>
      <c r="CI208" s="190"/>
      <c r="CJ208" s="190"/>
      <c r="CK208" s="190"/>
      <c r="CL208" s="190"/>
      <c r="CM208" s="190"/>
      <c r="CN208" s="190"/>
      <c r="CO208" s="190"/>
      <c r="CP208" s="190"/>
      <c r="CQ208" s="190"/>
      <c r="CR208" s="190"/>
      <c r="CS208" s="190"/>
      <c r="CT208" s="190"/>
      <c r="CU208" s="190"/>
      <c r="CV208" s="190"/>
      <c r="CW208" s="190"/>
      <c r="CX208" s="190"/>
      <c r="CY208" s="190"/>
      <c r="CZ208" s="190"/>
      <c r="DA208" s="190"/>
      <c r="DB208" s="190"/>
      <c r="DC208" s="190"/>
      <c r="DD208" s="190"/>
      <c r="DE208" s="190"/>
      <c r="DF208" s="190"/>
      <c r="DG208" s="190"/>
      <c r="DH208" s="190"/>
      <c r="DI208" s="190"/>
      <c r="DJ208" s="190"/>
      <c r="DK208" s="190"/>
      <c r="DL208" s="190"/>
      <c r="DM208" s="190"/>
      <c r="DN208" s="190"/>
      <c r="DO208" s="190"/>
      <c r="DP208" s="190"/>
      <c r="DQ208" s="190"/>
      <c r="DR208" s="190"/>
      <c r="DS208" s="190"/>
      <c r="DT208" s="190"/>
      <c r="DU208" s="190"/>
      <c r="DV208" s="190"/>
      <c r="DW208" s="190"/>
      <c r="DX208" s="190"/>
      <c r="DY208" s="190"/>
      <c r="DZ208" s="190"/>
      <c r="EA208" s="190"/>
      <c r="EB208" s="190"/>
      <c r="EC208" s="190"/>
      <c r="ED208" s="190"/>
      <c r="EE208" s="190"/>
      <c r="EF208" s="190"/>
      <c r="EG208" s="190"/>
      <c r="EH208" s="190"/>
      <c r="EI208" s="190"/>
      <c r="EJ208" s="190"/>
      <c r="EK208" s="190"/>
      <c r="EL208" s="190"/>
      <c r="EM208" s="190"/>
      <c r="EN208" s="190"/>
      <c r="EO208" s="454"/>
    </row>
    <row r="209" spans="1:144" s="107" customFormat="1" ht="34.5" customHeight="1">
      <c r="B209" s="411"/>
      <c r="C209" s="133" t="s">
        <v>353</v>
      </c>
      <c r="D209" s="114" t="s">
        <v>357</v>
      </c>
      <c r="E209" s="413"/>
      <c r="F209" s="413"/>
      <c r="G209" s="334"/>
      <c r="H209" s="341"/>
      <c r="I209" s="314"/>
      <c r="J209" s="314"/>
      <c r="K209" s="224"/>
      <c r="L209" s="224"/>
      <c r="M209" s="101"/>
      <c r="N209" s="412"/>
      <c r="O209" s="232"/>
      <c r="P209" s="274"/>
      <c r="Q209" s="274"/>
      <c r="R209" s="274"/>
      <c r="S209" s="274"/>
      <c r="T209" s="274"/>
      <c r="U209" s="274"/>
      <c r="V209" s="274"/>
      <c r="W209" s="274"/>
      <c r="X209" s="274"/>
      <c r="Y209" s="274"/>
      <c r="Z209" s="274"/>
      <c r="AA209" s="274"/>
    </row>
    <row r="210" spans="1:144" s="107" customFormat="1" ht="32.25" customHeight="1">
      <c r="B210" s="411"/>
      <c r="C210" s="133" t="s">
        <v>354</v>
      </c>
      <c r="D210" s="114" t="s">
        <v>564</v>
      </c>
      <c r="E210" s="475">
        <v>1518500</v>
      </c>
      <c r="F210" s="475">
        <v>1518500</v>
      </c>
      <c r="G210" s="614"/>
      <c r="H210" s="341"/>
      <c r="I210" s="314"/>
      <c r="J210" s="314"/>
      <c r="K210" s="224"/>
      <c r="L210" s="224"/>
      <c r="M210" s="101"/>
      <c r="N210" s="412"/>
      <c r="O210" s="232"/>
      <c r="P210" s="274"/>
      <c r="Q210" s="274"/>
      <c r="R210" s="274"/>
      <c r="S210" s="274"/>
      <c r="T210" s="274"/>
      <c r="U210" s="274"/>
      <c r="V210" s="274"/>
      <c r="W210" s="274"/>
      <c r="X210" s="274"/>
      <c r="Y210" s="274"/>
      <c r="Z210" s="274"/>
      <c r="AA210" s="274"/>
    </row>
    <row r="211" spans="1:144" s="107" customFormat="1" ht="33.75" customHeight="1">
      <c r="B211" s="411"/>
      <c r="C211" s="133" t="s">
        <v>355</v>
      </c>
      <c r="D211" s="114" t="s">
        <v>565</v>
      </c>
      <c r="E211" s="413">
        <v>39909049.969999999</v>
      </c>
      <c r="F211" s="413">
        <v>35436876.5</v>
      </c>
      <c r="G211" s="615"/>
      <c r="H211" s="341"/>
      <c r="I211" s="314"/>
      <c r="J211" s="314"/>
      <c r="K211" s="224"/>
      <c r="L211" s="224"/>
      <c r="M211" s="101"/>
      <c r="N211" s="412"/>
      <c r="O211" s="232"/>
      <c r="P211" s="274"/>
      <c r="Q211" s="274"/>
      <c r="R211" s="274"/>
      <c r="S211" s="274"/>
      <c r="T211" s="274"/>
      <c r="U211" s="274"/>
      <c r="V211" s="274"/>
      <c r="W211" s="274"/>
      <c r="X211" s="274"/>
      <c r="Y211" s="274"/>
      <c r="Z211" s="274"/>
      <c r="AA211" s="274"/>
    </row>
    <row r="212" spans="1:144" s="107" customFormat="1" ht="36" customHeight="1">
      <c r="B212" s="411"/>
      <c r="C212" s="133" t="s">
        <v>356</v>
      </c>
      <c r="D212" s="114" t="s">
        <v>359</v>
      </c>
      <c r="E212" s="413"/>
      <c r="F212" s="413"/>
      <c r="G212" s="334"/>
      <c r="H212" s="341"/>
      <c r="I212" s="314"/>
      <c r="J212" s="314"/>
      <c r="K212" s="224"/>
      <c r="L212" s="224"/>
      <c r="M212" s="101"/>
      <c r="N212" s="412"/>
      <c r="O212" s="232"/>
      <c r="P212" s="274"/>
      <c r="Q212" s="274"/>
      <c r="R212" s="274"/>
      <c r="S212" s="274"/>
      <c r="T212" s="274"/>
      <c r="U212" s="274"/>
      <c r="V212" s="274"/>
      <c r="W212" s="274"/>
      <c r="X212" s="274"/>
      <c r="Y212" s="274"/>
      <c r="Z212" s="274"/>
      <c r="AA212" s="274"/>
    </row>
    <row r="213" spans="1:144" s="134" customFormat="1" ht="49.5" customHeight="1">
      <c r="A213" s="107"/>
      <c r="B213" s="135"/>
      <c r="C213" s="736" t="s">
        <v>718</v>
      </c>
      <c r="D213" s="737"/>
      <c r="E213" s="737"/>
      <c r="F213" s="737"/>
      <c r="G213" s="737"/>
      <c r="H213" s="737"/>
      <c r="I213" s="737"/>
      <c r="J213" s="737"/>
      <c r="K213" s="737"/>
      <c r="L213" s="737"/>
      <c r="M213" s="737"/>
      <c r="N213" s="752"/>
      <c r="O213" s="232"/>
      <c r="P213" s="298"/>
      <c r="Q213" s="298"/>
      <c r="R213" s="298"/>
      <c r="S213" s="298"/>
      <c r="T213" s="298"/>
      <c r="U213" s="298"/>
      <c r="V213" s="298"/>
      <c r="W213" s="298"/>
      <c r="X213" s="274"/>
      <c r="Y213" s="274"/>
      <c r="Z213" s="274"/>
      <c r="AA213" s="274"/>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7"/>
      <c r="DC213" s="107"/>
      <c r="DD213" s="107"/>
      <c r="DE213" s="107"/>
      <c r="DF213" s="107"/>
      <c r="DG213" s="107"/>
      <c r="DH213" s="107"/>
      <c r="DI213" s="107"/>
      <c r="DJ213" s="107"/>
      <c r="DK213" s="107"/>
      <c r="DL213" s="107"/>
      <c r="DM213" s="107"/>
      <c r="DN213" s="107"/>
      <c r="DO213" s="107"/>
      <c r="DP213" s="107"/>
      <c r="DQ213" s="107"/>
      <c r="DR213" s="107"/>
      <c r="DS213" s="107"/>
      <c r="DT213" s="107"/>
      <c r="DU213" s="107"/>
      <c r="DV213" s="107"/>
      <c r="DW213" s="107"/>
      <c r="DX213" s="107"/>
      <c r="DY213" s="107"/>
      <c r="DZ213" s="107"/>
      <c r="EA213" s="107"/>
      <c r="EB213" s="107"/>
      <c r="EC213" s="107"/>
      <c r="ED213" s="107"/>
      <c r="EE213" s="107"/>
      <c r="EF213" s="107"/>
      <c r="EG213" s="107"/>
      <c r="EH213" s="107"/>
      <c r="EI213" s="107"/>
      <c r="EJ213" s="107"/>
      <c r="EK213" s="107"/>
      <c r="EL213" s="107"/>
      <c r="EM213" s="107"/>
      <c r="EN213" s="107"/>
    </row>
    <row r="214" spans="1:144" s="12" customFormat="1" ht="38.25" hidden="1" customHeight="1">
      <c r="A214" s="98"/>
      <c r="B214" s="31"/>
      <c r="C214" s="255" t="s">
        <v>63</v>
      </c>
      <c r="D214" s="8"/>
      <c r="E214" s="242"/>
      <c r="F214" s="242"/>
      <c r="G214" s="284"/>
      <c r="H214" s="315"/>
      <c r="I214" s="255"/>
      <c r="J214" s="10"/>
      <c r="K214" s="207"/>
      <c r="L214" s="207"/>
      <c r="M214" s="10"/>
      <c r="N214" s="312"/>
      <c r="O214" s="232"/>
      <c r="P214" s="274"/>
      <c r="Q214" s="274"/>
      <c r="R214" s="274"/>
      <c r="S214" s="274"/>
      <c r="T214" s="274"/>
      <c r="U214" s="274"/>
      <c r="V214" s="274"/>
      <c r="W214" s="274"/>
      <c r="X214" s="274"/>
      <c r="Y214" s="274"/>
      <c r="Z214" s="274"/>
      <c r="AA214" s="274"/>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c r="DG214" s="107"/>
      <c r="DH214" s="107"/>
      <c r="DI214" s="107"/>
      <c r="DJ214" s="107"/>
      <c r="DK214" s="107"/>
      <c r="DL214" s="107"/>
      <c r="DM214" s="107"/>
      <c r="DN214" s="107"/>
      <c r="DO214" s="107"/>
      <c r="DP214" s="107"/>
      <c r="DQ214" s="107"/>
      <c r="DR214" s="107"/>
      <c r="DS214" s="107"/>
      <c r="DT214" s="107"/>
      <c r="DU214" s="107"/>
      <c r="DV214" s="107"/>
      <c r="DW214" s="107"/>
      <c r="DX214" s="107"/>
      <c r="DY214" s="107"/>
      <c r="DZ214" s="107"/>
      <c r="EA214" s="107"/>
      <c r="EB214" s="107"/>
      <c r="EC214" s="107"/>
      <c r="ED214" s="107"/>
      <c r="EE214" s="107"/>
      <c r="EF214" s="107"/>
      <c r="EG214" s="107"/>
      <c r="EH214" s="107"/>
      <c r="EI214" s="107"/>
      <c r="EJ214" s="107"/>
      <c r="EK214" s="107"/>
      <c r="EL214" s="107"/>
      <c r="EM214" s="107"/>
      <c r="EN214" s="107"/>
    </row>
    <row r="215" spans="1:144" s="12" customFormat="1" ht="38.25" hidden="1" customHeight="1">
      <c r="A215" s="98"/>
      <c r="B215" s="31" t="s">
        <v>64</v>
      </c>
      <c r="C215" s="255" t="s">
        <v>65</v>
      </c>
      <c r="D215" s="8" t="s">
        <v>11</v>
      </c>
      <c r="E215" s="242">
        <v>372</v>
      </c>
      <c r="F215" s="242">
        <v>372</v>
      </c>
      <c r="G215" s="284">
        <f>F215/E215*100</f>
        <v>100</v>
      </c>
      <c r="H215" s="315"/>
      <c r="I215" s="255" t="s">
        <v>66</v>
      </c>
      <c r="J215" s="10" t="s">
        <v>10</v>
      </c>
      <c r="K215" s="207">
        <v>100</v>
      </c>
      <c r="L215" s="207">
        <v>100</v>
      </c>
      <c r="M215" s="10">
        <f>L215/K215</f>
        <v>1</v>
      </c>
      <c r="N215" s="312"/>
      <c r="O215" s="232"/>
      <c r="P215" s="274"/>
      <c r="Q215" s="274"/>
      <c r="R215" s="274"/>
      <c r="S215" s="274"/>
      <c r="T215" s="274"/>
      <c r="U215" s="274"/>
      <c r="V215" s="274"/>
      <c r="W215" s="274"/>
      <c r="X215" s="274"/>
      <c r="Y215" s="274"/>
      <c r="Z215" s="274"/>
      <c r="AA215" s="274"/>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c r="EJ215" s="107"/>
      <c r="EK215" s="107"/>
      <c r="EL215" s="107"/>
      <c r="EM215" s="107"/>
      <c r="EN215" s="107"/>
    </row>
    <row r="216" spans="1:144" s="12" customFormat="1" ht="51" hidden="1" customHeight="1">
      <c r="A216" s="98"/>
      <c r="B216" s="31" t="s">
        <v>67</v>
      </c>
      <c r="C216" s="255" t="s">
        <v>68</v>
      </c>
      <c r="D216" s="8" t="s">
        <v>11</v>
      </c>
      <c r="E216" s="242">
        <v>695</v>
      </c>
      <c r="F216" s="242">
        <v>657.89300000000003</v>
      </c>
      <c r="G216" s="284">
        <f>F216/E216*100</f>
        <v>94.660863309352521</v>
      </c>
      <c r="H216" s="315"/>
      <c r="I216" s="255"/>
      <c r="J216" s="10"/>
      <c r="K216" s="207"/>
      <c r="L216" s="207"/>
      <c r="M216" s="10"/>
      <c r="N216" s="312"/>
      <c r="O216" s="232"/>
      <c r="P216" s="274"/>
      <c r="Q216" s="274"/>
      <c r="R216" s="274"/>
      <c r="S216" s="274"/>
      <c r="T216" s="274"/>
      <c r="U216" s="274"/>
      <c r="V216" s="274"/>
      <c r="W216" s="274"/>
      <c r="X216" s="274"/>
      <c r="Y216" s="274"/>
      <c r="Z216" s="274"/>
      <c r="AA216" s="274"/>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row>
    <row r="217" spans="1:144" s="12" customFormat="1" ht="15.75" hidden="1" customHeight="1">
      <c r="A217" s="98">
        <f>E217-F217</f>
        <v>37.106999999999971</v>
      </c>
      <c r="B217" s="8"/>
      <c r="C217" s="132" t="s">
        <v>19</v>
      </c>
      <c r="D217" s="36"/>
      <c r="E217" s="250">
        <f>SUM(E215:E216)</f>
        <v>1067</v>
      </c>
      <c r="F217" s="250">
        <f>SUM(F215:F216)</f>
        <v>1029.893</v>
      </c>
      <c r="G217" s="284">
        <f>F217/E217*100</f>
        <v>96.522305529522029</v>
      </c>
      <c r="H217" s="315" t="e">
        <f>#REF!/G217*100</f>
        <v>#REF!</v>
      </c>
      <c r="I217" s="14"/>
      <c r="J217" s="15"/>
      <c r="K217" s="218"/>
      <c r="L217" s="218"/>
      <c r="M217" s="15">
        <f>M215/1</f>
        <v>1</v>
      </c>
      <c r="N217" s="354" t="e">
        <f>M217*0.4+H217*0.4+'[1]Внесение изменений'!H7*0.2</f>
        <v>#REF!</v>
      </c>
      <c r="O217" s="232"/>
      <c r="P217" s="274"/>
      <c r="Q217" s="274"/>
      <c r="R217" s="274"/>
      <c r="S217" s="274"/>
      <c r="T217" s="274"/>
      <c r="U217" s="274"/>
      <c r="V217" s="274"/>
      <c r="W217" s="274"/>
      <c r="X217" s="274"/>
      <c r="Y217" s="274"/>
      <c r="Z217" s="274"/>
      <c r="AA217" s="274"/>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c r="DG217" s="107"/>
      <c r="DH217" s="107"/>
      <c r="DI217" s="107"/>
      <c r="DJ217" s="107"/>
      <c r="DK217" s="107"/>
      <c r="DL217" s="107"/>
      <c r="DM217" s="107"/>
      <c r="DN217" s="107"/>
      <c r="DO217" s="107"/>
      <c r="DP217" s="107"/>
      <c r="DQ217" s="107"/>
      <c r="DR217" s="107"/>
      <c r="DS217" s="107"/>
      <c r="DT217" s="107"/>
      <c r="DU217" s="107"/>
      <c r="DV217" s="107"/>
      <c r="DW217" s="107"/>
      <c r="DX217" s="107"/>
      <c r="DY217" s="107"/>
      <c r="DZ217" s="107"/>
      <c r="EA217" s="107"/>
      <c r="EB217" s="107"/>
      <c r="EC217" s="107"/>
      <c r="ED217" s="107"/>
      <c r="EE217" s="107"/>
      <c r="EF217" s="107"/>
      <c r="EG217" s="107"/>
      <c r="EH217" s="107"/>
      <c r="EI217" s="107"/>
      <c r="EJ217" s="107"/>
      <c r="EK217" s="107"/>
      <c r="EL217" s="107"/>
      <c r="EM217" s="107"/>
      <c r="EN217" s="107"/>
    </row>
    <row r="218" spans="1:144" ht="18.75" hidden="1" customHeight="1">
      <c r="B218" s="16"/>
      <c r="C218" s="774" t="s">
        <v>69</v>
      </c>
      <c r="D218" s="775"/>
      <c r="E218" s="775"/>
      <c r="F218" s="775"/>
      <c r="G218" s="775"/>
      <c r="H218" s="775"/>
      <c r="I218" s="775"/>
      <c r="J218" s="775"/>
      <c r="K218" s="775"/>
      <c r="L218" s="775"/>
      <c r="M218" s="775"/>
      <c r="N218" s="776"/>
    </row>
    <row r="219" spans="1:144" ht="18.75" hidden="1" customHeight="1">
      <c r="B219" s="16"/>
      <c r="C219" s="774" t="s">
        <v>70</v>
      </c>
      <c r="D219" s="775"/>
      <c r="E219" s="775"/>
      <c r="F219" s="775"/>
      <c r="G219" s="775"/>
      <c r="H219" s="775"/>
      <c r="I219" s="775"/>
      <c r="J219" s="775"/>
      <c r="K219" s="775"/>
      <c r="L219" s="775"/>
      <c r="M219" s="775"/>
      <c r="N219" s="776"/>
    </row>
    <row r="220" spans="1:144" ht="15" hidden="1" customHeight="1">
      <c r="B220" s="7"/>
      <c r="C220" s="753" t="s">
        <v>71</v>
      </c>
      <c r="D220" s="754"/>
      <c r="E220" s="754"/>
      <c r="F220" s="754"/>
      <c r="G220" s="754"/>
      <c r="H220" s="754"/>
      <c r="I220" s="754"/>
      <c r="J220" s="754"/>
      <c r="K220" s="754"/>
      <c r="L220" s="754"/>
      <c r="M220" s="754"/>
      <c r="N220" s="755"/>
    </row>
    <row r="221" spans="1:144" ht="15" hidden="1" customHeight="1">
      <c r="B221" s="7"/>
      <c r="C221" s="753" t="s">
        <v>72</v>
      </c>
      <c r="D221" s="754"/>
      <c r="E221" s="754"/>
      <c r="F221" s="754"/>
      <c r="G221" s="754"/>
      <c r="H221" s="754"/>
      <c r="I221" s="754"/>
      <c r="J221" s="754"/>
      <c r="K221" s="754"/>
      <c r="L221" s="754"/>
      <c r="M221" s="754"/>
      <c r="N221" s="755"/>
    </row>
    <row r="222" spans="1:144" s="12" customFormat="1" ht="25.5" hidden="1" customHeight="1">
      <c r="A222" s="98"/>
      <c r="B222" s="31" t="s">
        <v>73</v>
      </c>
      <c r="C222" s="255" t="s">
        <v>74</v>
      </c>
      <c r="D222" s="321" t="s">
        <v>11</v>
      </c>
      <c r="E222" s="242">
        <v>3811.663</v>
      </c>
      <c r="F222" s="242">
        <v>3811.663</v>
      </c>
      <c r="G222" s="284">
        <f>F222/E222*100</f>
        <v>100</v>
      </c>
      <c r="H222" s="315"/>
      <c r="I222" s="255" t="s">
        <v>75</v>
      </c>
      <c r="J222" s="10" t="s">
        <v>10</v>
      </c>
      <c r="K222" s="207">
        <v>3</v>
      </c>
      <c r="L222" s="207">
        <v>3</v>
      </c>
      <c r="M222" s="10">
        <v>1</v>
      </c>
      <c r="N222" s="312"/>
      <c r="O222" s="232"/>
      <c r="P222" s="274"/>
      <c r="Q222" s="274"/>
      <c r="R222" s="274"/>
      <c r="S222" s="274"/>
      <c r="T222" s="274"/>
      <c r="U222" s="274"/>
      <c r="V222" s="274"/>
      <c r="W222" s="274"/>
      <c r="X222" s="274"/>
      <c r="Y222" s="274"/>
      <c r="Z222" s="274"/>
      <c r="AA222" s="274"/>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c r="DG222" s="107"/>
      <c r="DH222" s="107"/>
      <c r="DI222" s="107"/>
      <c r="DJ222" s="107"/>
      <c r="DK222" s="107"/>
      <c r="DL222" s="107"/>
      <c r="DM222" s="107"/>
      <c r="DN222" s="107"/>
      <c r="DO222" s="107"/>
      <c r="DP222" s="107"/>
      <c r="DQ222" s="107"/>
      <c r="DR222" s="107"/>
      <c r="DS222" s="107"/>
      <c r="DT222" s="107"/>
      <c r="DU222" s="107"/>
      <c r="DV222" s="107"/>
      <c r="DW222" s="107"/>
      <c r="DX222" s="107"/>
      <c r="DY222" s="107"/>
      <c r="DZ222" s="107"/>
      <c r="EA222" s="107"/>
      <c r="EB222" s="107"/>
      <c r="EC222" s="107"/>
      <c r="ED222" s="107"/>
      <c r="EE222" s="107"/>
      <c r="EF222" s="107"/>
      <c r="EG222" s="107"/>
      <c r="EH222" s="107"/>
      <c r="EI222" s="107"/>
      <c r="EJ222" s="107"/>
      <c r="EK222" s="107"/>
      <c r="EL222" s="107"/>
      <c r="EM222" s="107"/>
      <c r="EN222" s="107"/>
    </row>
    <row r="223" spans="1:144" s="12" customFormat="1" ht="16.5" hidden="1" customHeight="1">
      <c r="A223" s="98"/>
      <c r="B223" s="36"/>
      <c r="C223" s="132" t="s">
        <v>76</v>
      </c>
      <c r="D223" s="36"/>
      <c r="E223" s="250">
        <f>E222</f>
        <v>3811.663</v>
      </c>
      <c r="F223" s="250">
        <f>F222</f>
        <v>3811.663</v>
      </c>
      <c r="G223" s="284">
        <f>F223/E223*100</f>
        <v>100</v>
      </c>
      <c r="H223" s="315" t="e">
        <f>#REF!/G223*100</f>
        <v>#REF!</v>
      </c>
      <c r="I223" s="14"/>
      <c r="J223" s="15"/>
      <c r="K223" s="218"/>
      <c r="L223" s="218"/>
      <c r="M223" s="22">
        <f>M222/1</f>
        <v>1</v>
      </c>
      <c r="N223" s="353" t="e">
        <f>M223/H223</f>
        <v>#REF!</v>
      </c>
      <c r="O223" s="232"/>
      <c r="P223" s="274"/>
      <c r="Q223" s="274"/>
      <c r="R223" s="274"/>
      <c r="S223" s="274"/>
      <c r="T223" s="274"/>
      <c r="U223" s="274"/>
      <c r="V223" s="274"/>
      <c r="W223" s="274"/>
      <c r="X223" s="274"/>
      <c r="Y223" s="274"/>
      <c r="Z223" s="274"/>
      <c r="AA223" s="274"/>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c r="DG223" s="107"/>
      <c r="DH223" s="107"/>
      <c r="DI223" s="107"/>
      <c r="DJ223" s="107"/>
      <c r="DK223" s="107"/>
      <c r="DL223" s="107"/>
      <c r="DM223" s="107"/>
      <c r="DN223" s="107"/>
      <c r="DO223" s="107"/>
      <c r="DP223" s="107"/>
      <c r="DQ223" s="107"/>
      <c r="DR223" s="107"/>
      <c r="DS223" s="107"/>
      <c r="DT223" s="107"/>
      <c r="DU223" s="107"/>
      <c r="DV223" s="107"/>
      <c r="DW223" s="107"/>
      <c r="DX223" s="107"/>
      <c r="DY223" s="107"/>
      <c r="DZ223" s="107"/>
      <c r="EA223" s="107"/>
      <c r="EB223" s="107"/>
      <c r="EC223" s="107"/>
      <c r="ED223" s="107"/>
      <c r="EE223" s="107"/>
      <c r="EF223" s="107"/>
      <c r="EG223" s="107"/>
      <c r="EH223" s="107"/>
      <c r="EI223" s="107"/>
      <c r="EJ223" s="107"/>
      <c r="EK223" s="107"/>
      <c r="EL223" s="107"/>
      <c r="EM223" s="107"/>
      <c r="EN223" s="107"/>
    </row>
    <row r="224" spans="1:144" ht="44.25" hidden="1" customHeight="1">
      <c r="B224" s="16"/>
      <c r="C224" s="774" t="s">
        <v>77</v>
      </c>
      <c r="D224" s="775"/>
      <c r="E224" s="775"/>
      <c r="F224" s="775"/>
      <c r="G224" s="775"/>
      <c r="H224" s="775"/>
      <c r="I224" s="775"/>
      <c r="J224" s="775"/>
      <c r="K224" s="775"/>
      <c r="L224" s="775"/>
      <c r="M224" s="775"/>
      <c r="N224" s="776"/>
    </row>
    <row r="225" spans="1:145" s="20" customFormat="1" ht="19.5" hidden="1" customHeight="1">
      <c r="A225" s="56" t="e">
        <f>F225/F395*100</f>
        <v>#REF!</v>
      </c>
      <c r="B225" s="26"/>
      <c r="C225" s="131" t="s">
        <v>78</v>
      </c>
      <c r="D225" s="26"/>
      <c r="E225" s="247" t="e">
        <f>E223+E217+#REF!+#REF!+E200+E181</f>
        <v>#REF!</v>
      </c>
      <c r="F225" s="247" t="e">
        <f>F223+F217+#REF!+#REF!+F200+F181</f>
        <v>#REF!</v>
      </c>
      <c r="G225" s="284" t="e">
        <f>F225/E225*100</f>
        <v>#REF!</v>
      </c>
      <c r="H225" s="343" t="e">
        <f>#REF!/G225*100</f>
        <v>#REF!</v>
      </c>
      <c r="I225" s="767" t="s">
        <v>79</v>
      </c>
      <c r="J225" s="768"/>
      <c r="K225" s="768"/>
      <c r="L225" s="769"/>
      <c r="M225" s="29" t="e">
        <f>(M222+M215+#REF!+#REF!+#REF!+M191+M189+M185+M175+#REF!+M174+M173+#REF!+M160+M159+M157+M156+#REF!+#REF!)/19</f>
        <v>#REF!</v>
      </c>
      <c r="N225" s="364" t="e">
        <f>M225*0.4+H225*0.4+'[1]Внесение изменений'!H7*0.2</f>
        <v>#REF!</v>
      </c>
      <c r="O225" s="232"/>
      <c r="P225" s="49"/>
      <c r="Q225" s="49"/>
      <c r="R225" s="49"/>
      <c r="S225" s="49"/>
      <c r="T225" s="49"/>
      <c r="U225" s="49"/>
      <c r="V225" s="49"/>
      <c r="W225" s="49"/>
      <c r="X225" s="49"/>
      <c r="Y225" s="49"/>
      <c r="Z225" s="49"/>
      <c r="AA225" s="49"/>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row>
    <row r="226" spans="1:145" s="20" customFormat="1" ht="19.5" hidden="1" customHeight="1">
      <c r="A226" s="56" t="e">
        <f>E225-F225</f>
        <v>#REF!</v>
      </c>
      <c r="B226" s="26"/>
      <c r="C226" s="131" t="s">
        <v>80</v>
      </c>
      <c r="D226" s="26"/>
      <c r="E226" s="247" t="e">
        <f>E222+E215+E189+E186+#REF!+#REF!+E191+#REF!+#REF!+#REF!+E216+#REF!+#REF!+#REF!+#REF!+E198+#REF!+E159</f>
        <v>#REF!</v>
      </c>
      <c r="F226" s="247" t="e">
        <f>F222+F215+F189+F186+#REF!+#REF!+F191+#REF!+#REF!+#REF!+F216+#REF!+#REF!+#REF!+#REF!+F198+#REF!+F159</f>
        <v>#REF!</v>
      </c>
      <c r="G226" s="284" t="e">
        <f>F226/E226*100</f>
        <v>#REF!</v>
      </c>
      <c r="H226" s="343"/>
      <c r="I226" s="767"/>
      <c r="J226" s="768"/>
      <c r="K226" s="768"/>
      <c r="L226" s="769"/>
      <c r="M226" s="28"/>
      <c r="N226" s="364"/>
      <c r="O226" s="232"/>
      <c r="P226" s="49"/>
      <c r="Q226" s="49"/>
      <c r="R226" s="49"/>
      <c r="S226" s="49"/>
      <c r="T226" s="49"/>
      <c r="U226" s="49"/>
      <c r="V226" s="49"/>
      <c r="W226" s="49"/>
      <c r="X226" s="49"/>
      <c r="Y226" s="49"/>
      <c r="Z226" s="49"/>
      <c r="AA226" s="49"/>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row>
    <row r="227" spans="1:145" s="20" customFormat="1" ht="18.75" hidden="1">
      <c r="A227" s="56"/>
      <c r="B227" s="26"/>
      <c r="C227" s="131" t="s">
        <v>21</v>
      </c>
      <c r="D227" s="26"/>
      <c r="E227" s="247" t="e">
        <f>E187+#REF!+#REF!+#REF!+#REF!+E199+E160</f>
        <v>#REF!</v>
      </c>
      <c r="F227" s="247" t="e">
        <f>F187+#REF!+#REF!+#REF!+#REF!+F199+F160</f>
        <v>#REF!</v>
      </c>
      <c r="G227" s="284" t="e">
        <f>F227/E227*100</f>
        <v>#REF!</v>
      </c>
      <c r="H227" s="343"/>
      <c r="I227" s="767"/>
      <c r="J227" s="768"/>
      <c r="K227" s="768"/>
      <c r="L227" s="768"/>
      <c r="M227" s="28"/>
      <c r="N227" s="364"/>
      <c r="O227" s="232"/>
      <c r="P227" s="49"/>
      <c r="Q227" s="49"/>
      <c r="R227" s="49"/>
      <c r="S227" s="49"/>
      <c r="T227" s="49"/>
      <c r="U227" s="49"/>
      <c r="V227" s="49"/>
      <c r="W227" s="49"/>
      <c r="X227" s="49"/>
      <c r="Y227" s="49"/>
      <c r="Z227" s="49"/>
      <c r="AA227" s="49"/>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row>
    <row r="228" spans="1:145" s="20" customFormat="1" ht="18.75" hidden="1">
      <c r="A228" s="56"/>
      <c r="B228" s="26"/>
      <c r="C228" s="131" t="s">
        <v>59</v>
      </c>
      <c r="D228" s="26"/>
      <c r="E228" s="247">
        <f>E174</f>
        <v>1611964.8</v>
      </c>
      <c r="F228" s="247">
        <f>F174</f>
        <v>1611964.8</v>
      </c>
      <c r="G228" s="284">
        <f>F228/E228*100</f>
        <v>100</v>
      </c>
      <c r="H228" s="343"/>
      <c r="I228" s="767"/>
      <c r="J228" s="768"/>
      <c r="K228" s="768"/>
      <c r="L228" s="768"/>
      <c r="M228" s="28"/>
      <c r="N228" s="364"/>
      <c r="O228" s="232"/>
      <c r="P228" s="49"/>
      <c r="Q228" s="49"/>
      <c r="R228" s="49"/>
      <c r="S228" s="49"/>
      <c r="T228" s="49"/>
      <c r="U228" s="49"/>
      <c r="V228" s="49"/>
      <c r="W228" s="49"/>
      <c r="X228" s="49"/>
      <c r="Y228" s="49"/>
      <c r="Z228" s="49"/>
      <c r="AA228" s="49"/>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row>
    <row r="229" spans="1:145" s="136" customFormat="1" ht="49.5" customHeight="1">
      <c r="A229" s="50"/>
      <c r="B229" s="94" t="s">
        <v>266</v>
      </c>
      <c r="C229" s="783" t="s">
        <v>212</v>
      </c>
      <c r="D229" s="784"/>
      <c r="E229" s="784"/>
      <c r="F229" s="784"/>
      <c r="G229" s="784"/>
      <c r="H229" s="784"/>
      <c r="I229" s="784"/>
      <c r="J229" s="784"/>
      <c r="K229" s="784"/>
      <c r="L229" s="784"/>
      <c r="M229" s="784"/>
      <c r="N229" s="785"/>
      <c r="O229" s="232"/>
      <c r="P229" s="298"/>
      <c r="Q229" s="298"/>
      <c r="R229" s="298"/>
      <c r="S229" s="298"/>
      <c r="T229" s="298"/>
      <c r="U229" s="298"/>
      <c r="V229" s="298"/>
      <c r="W229" s="298"/>
      <c r="X229" s="298"/>
      <c r="Y229" s="298"/>
      <c r="Z229" s="298"/>
      <c r="AA229" s="298"/>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row>
    <row r="230" spans="1:145" s="50" customFormat="1" ht="36.75" customHeight="1">
      <c r="B230" s="31"/>
      <c r="C230" s="815" t="s">
        <v>213</v>
      </c>
      <c r="D230" s="833"/>
      <c r="E230" s="833"/>
      <c r="F230" s="833"/>
      <c r="G230" s="833"/>
      <c r="H230" s="833"/>
      <c r="I230" s="833"/>
      <c r="J230" s="833"/>
      <c r="K230" s="833"/>
      <c r="L230" s="833"/>
      <c r="M230" s="833"/>
      <c r="N230" s="834"/>
      <c r="O230" s="232"/>
      <c r="P230" s="298"/>
      <c r="Q230" s="298"/>
      <c r="R230" s="298"/>
      <c r="S230" s="298"/>
      <c r="T230" s="298"/>
      <c r="U230" s="298"/>
      <c r="V230" s="298"/>
      <c r="W230" s="298"/>
      <c r="X230" s="298"/>
      <c r="Y230" s="298"/>
      <c r="Z230" s="298"/>
      <c r="AA230" s="298"/>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row>
    <row r="231" spans="1:145" s="50" customFormat="1" ht="42" customHeight="1">
      <c r="B231" s="31"/>
      <c r="C231" s="815" t="s">
        <v>214</v>
      </c>
      <c r="D231" s="816"/>
      <c r="E231" s="816"/>
      <c r="F231" s="816"/>
      <c r="G231" s="816"/>
      <c r="H231" s="816"/>
      <c r="I231" s="816"/>
      <c r="J231" s="816"/>
      <c r="K231" s="816"/>
      <c r="L231" s="816"/>
      <c r="M231" s="816"/>
      <c r="N231" s="817"/>
      <c r="O231" s="232"/>
      <c r="P231" s="298"/>
      <c r="Q231" s="298"/>
      <c r="R231" s="298"/>
      <c r="S231" s="298"/>
      <c r="T231" s="298"/>
      <c r="U231" s="298"/>
      <c r="V231" s="298"/>
      <c r="W231" s="298"/>
      <c r="X231" s="298"/>
      <c r="Y231" s="298"/>
      <c r="Z231" s="298"/>
      <c r="AA231" s="298"/>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row>
    <row r="232" spans="1:145" s="50" customFormat="1" ht="24.75" customHeight="1">
      <c r="B232" s="31"/>
      <c r="C232" s="815" t="s">
        <v>216</v>
      </c>
      <c r="D232" s="816"/>
      <c r="E232" s="816"/>
      <c r="F232" s="816"/>
      <c r="G232" s="816"/>
      <c r="H232" s="816"/>
      <c r="I232" s="816"/>
      <c r="J232" s="816"/>
      <c r="K232" s="816"/>
      <c r="L232" s="816"/>
      <c r="M232" s="816"/>
      <c r="N232" s="817"/>
      <c r="O232" s="232"/>
      <c r="P232" s="298"/>
      <c r="Q232" s="298"/>
      <c r="R232" s="298"/>
      <c r="S232" s="298"/>
      <c r="T232" s="298"/>
      <c r="U232" s="298"/>
      <c r="V232" s="298"/>
      <c r="W232" s="298"/>
      <c r="X232" s="298"/>
      <c r="Y232" s="298"/>
      <c r="Z232" s="298"/>
      <c r="AA232" s="298"/>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row>
    <row r="233" spans="1:145" s="50" customFormat="1" ht="28.5" customHeight="1">
      <c r="B233" s="31"/>
      <c r="C233" s="815" t="s">
        <v>215</v>
      </c>
      <c r="D233" s="816"/>
      <c r="E233" s="816"/>
      <c r="F233" s="816"/>
      <c r="G233" s="816"/>
      <c r="H233" s="816"/>
      <c r="I233" s="816"/>
      <c r="J233" s="816"/>
      <c r="K233" s="816"/>
      <c r="L233" s="816"/>
      <c r="M233" s="816"/>
      <c r="N233" s="817"/>
      <c r="O233" s="232"/>
      <c r="P233" s="304"/>
      <c r="Q233" s="304"/>
      <c r="R233" s="304"/>
      <c r="S233" s="304"/>
      <c r="T233" s="304"/>
      <c r="U233" s="304"/>
      <c r="V233" s="304"/>
      <c r="W233" s="304"/>
      <c r="X233" s="298"/>
      <c r="Y233" s="298"/>
      <c r="Z233" s="298"/>
      <c r="AA233" s="298"/>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row>
    <row r="234" spans="1:145" s="156" customFormat="1" ht="49.5" customHeight="1">
      <c r="A234" s="459"/>
      <c r="B234" s="21"/>
      <c r="C234" s="774" t="s">
        <v>370</v>
      </c>
      <c r="D234" s="775"/>
      <c r="E234" s="775"/>
      <c r="F234" s="775"/>
      <c r="G234" s="775"/>
      <c r="H234" s="775"/>
      <c r="I234" s="775"/>
      <c r="J234" s="775"/>
      <c r="K234" s="775"/>
      <c r="L234" s="775"/>
      <c r="M234" s="775"/>
      <c r="N234" s="776"/>
      <c r="O234" s="232"/>
      <c r="P234" s="282"/>
      <c r="Q234" s="282"/>
      <c r="R234" s="282"/>
      <c r="S234" s="282"/>
      <c r="T234" s="282"/>
      <c r="U234" s="282"/>
      <c r="V234" s="282"/>
      <c r="W234" s="282"/>
      <c r="X234" s="304"/>
      <c r="Y234" s="304"/>
      <c r="Z234" s="304"/>
      <c r="AA234" s="304"/>
      <c r="AB234" s="190"/>
      <c r="AC234" s="190"/>
      <c r="AD234" s="190"/>
      <c r="AE234" s="190"/>
      <c r="AF234" s="190"/>
      <c r="AG234" s="190"/>
      <c r="AH234" s="190"/>
      <c r="AI234" s="190"/>
      <c r="AJ234" s="190"/>
      <c r="AK234" s="190"/>
      <c r="AL234" s="190"/>
      <c r="AM234" s="190"/>
      <c r="AN234" s="190"/>
      <c r="AO234" s="190"/>
      <c r="AP234" s="190"/>
      <c r="AQ234" s="190"/>
      <c r="AR234" s="190"/>
      <c r="AS234" s="190"/>
      <c r="AT234" s="190"/>
      <c r="AU234" s="190"/>
      <c r="AV234" s="190"/>
      <c r="AW234" s="190"/>
      <c r="AX234" s="190"/>
      <c r="AY234" s="190"/>
      <c r="AZ234" s="190"/>
      <c r="BA234" s="190"/>
      <c r="BB234" s="190"/>
      <c r="BC234" s="190"/>
      <c r="BD234" s="190"/>
      <c r="BE234" s="190"/>
      <c r="BF234" s="190"/>
      <c r="BG234" s="190"/>
      <c r="BH234" s="190"/>
      <c r="BI234" s="190"/>
      <c r="BJ234" s="190"/>
      <c r="BK234" s="190"/>
      <c r="BL234" s="190"/>
      <c r="BM234" s="190"/>
      <c r="BN234" s="190"/>
      <c r="BO234" s="190"/>
      <c r="BP234" s="190"/>
      <c r="BQ234" s="190"/>
      <c r="BR234" s="190"/>
      <c r="BS234" s="190"/>
      <c r="BT234" s="190"/>
      <c r="BU234" s="190"/>
      <c r="BV234" s="190"/>
      <c r="BW234" s="190"/>
      <c r="BX234" s="190"/>
      <c r="BY234" s="190"/>
      <c r="BZ234" s="190"/>
      <c r="CA234" s="190"/>
      <c r="CB234" s="190"/>
      <c r="CC234" s="190"/>
      <c r="CD234" s="190"/>
      <c r="CE234" s="190"/>
      <c r="CF234" s="190"/>
      <c r="CG234" s="190"/>
      <c r="CH234" s="190"/>
      <c r="CI234" s="190"/>
      <c r="CJ234" s="190"/>
      <c r="CK234" s="190"/>
      <c r="CL234" s="190"/>
      <c r="CM234" s="190"/>
      <c r="CN234" s="190"/>
      <c r="CO234" s="190"/>
      <c r="CP234" s="190"/>
      <c r="CQ234" s="190"/>
      <c r="CR234" s="190"/>
      <c r="CS234" s="190"/>
      <c r="CT234" s="190"/>
      <c r="CU234" s="190"/>
      <c r="CV234" s="190"/>
      <c r="CW234" s="190"/>
      <c r="CX234" s="190"/>
      <c r="CY234" s="190"/>
      <c r="CZ234" s="190"/>
      <c r="DA234" s="190"/>
      <c r="DB234" s="190"/>
      <c r="DC234" s="190"/>
      <c r="DD234" s="190"/>
      <c r="DE234" s="190"/>
      <c r="DF234" s="190"/>
      <c r="DG234" s="190"/>
      <c r="DH234" s="190"/>
      <c r="DI234" s="190"/>
      <c r="DJ234" s="190"/>
      <c r="DK234" s="190"/>
      <c r="DL234" s="190"/>
      <c r="DM234" s="190"/>
      <c r="DN234" s="190"/>
      <c r="DO234" s="190"/>
      <c r="DP234" s="190"/>
      <c r="DQ234" s="190"/>
      <c r="DR234" s="190"/>
      <c r="DS234" s="190"/>
      <c r="DT234" s="190"/>
      <c r="DU234" s="190"/>
      <c r="DV234" s="190"/>
      <c r="DW234" s="190"/>
      <c r="DX234" s="190"/>
      <c r="DY234" s="190"/>
      <c r="DZ234" s="190"/>
      <c r="EA234" s="190"/>
      <c r="EB234" s="190"/>
      <c r="EC234" s="190"/>
      <c r="ED234" s="190"/>
      <c r="EE234" s="190"/>
      <c r="EF234" s="190"/>
      <c r="EG234" s="190"/>
      <c r="EH234" s="190"/>
      <c r="EI234" s="190"/>
      <c r="EJ234" s="190"/>
      <c r="EK234" s="190"/>
      <c r="EL234" s="190"/>
      <c r="EM234" s="190"/>
      <c r="EN234" s="190"/>
    </row>
    <row r="235" spans="1:145" s="99" customFormat="1" ht="31.5" customHeight="1">
      <c r="B235" s="158"/>
      <c r="C235" s="815" t="s">
        <v>273</v>
      </c>
      <c r="D235" s="816"/>
      <c r="E235" s="816"/>
      <c r="F235" s="816"/>
      <c r="G235" s="816"/>
      <c r="H235" s="816"/>
      <c r="I235" s="816"/>
      <c r="J235" s="816"/>
      <c r="K235" s="816"/>
      <c r="L235" s="816"/>
      <c r="M235" s="816"/>
      <c r="N235" s="817"/>
      <c r="O235" s="232"/>
      <c r="P235" s="282"/>
      <c r="Q235" s="282"/>
      <c r="R235" s="282"/>
      <c r="S235" s="282"/>
      <c r="T235" s="282"/>
      <c r="U235" s="282"/>
      <c r="V235" s="282"/>
      <c r="W235" s="282"/>
      <c r="X235" s="282"/>
      <c r="Y235" s="282"/>
      <c r="Z235" s="282"/>
      <c r="AA235" s="282"/>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row>
    <row r="236" spans="1:145" s="99" customFormat="1" ht="41.25" customHeight="1">
      <c r="B236" s="258" t="s">
        <v>267</v>
      </c>
      <c r="C236" s="815" t="s">
        <v>217</v>
      </c>
      <c r="D236" s="816"/>
      <c r="E236" s="816"/>
      <c r="F236" s="816"/>
      <c r="G236" s="816"/>
      <c r="H236" s="816"/>
      <c r="I236" s="816"/>
      <c r="J236" s="816"/>
      <c r="K236" s="816"/>
      <c r="L236" s="816"/>
      <c r="M236" s="816"/>
      <c r="N236" s="817"/>
      <c r="O236" s="232"/>
      <c r="P236" s="298"/>
      <c r="Q236" s="298"/>
      <c r="R236" s="298"/>
      <c r="S236" s="298"/>
      <c r="T236" s="298"/>
      <c r="U236" s="298"/>
      <c r="V236" s="298"/>
      <c r="W236" s="298"/>
      <c r="X236" s="282"/>
      <c r="Y236" s="282"/>
      <c r="Z236" s="282"/>
      <c r="AA236" s="282"/>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row>
    <row r="237" spans="1:145" s="50" customFormat="1" ht="78.75" customHeight="1">
      <c r="B237" s="75" t="s">
        <v>268</v>
      </c>
      <c r="C237" s="159" t="s">
        <v>513</v>
      </c>
      <c r="D237" s="75"/>
      <c r="E237" s="595">
        <v>2671800</v>
      </c>
      <c r="F237" s="595">
        <v>2671800</v>
      </c>
      <c r="G237" s="91">
        <f>F237/E237*100</f>
        <v>100</v>
      </c>
      <c r="H237" s="417">
        <f>G237/100</f>
        <v>1</v>
      </c>
      <c r="I237" s="41" t="s">
        <v>236</v>
      </c>
      <c r="J237" s="42" t="s">
        <v>10</v>
      </c>
      <c r="K237" s="511">
        <v>41</v>
      </c>
      <c r="L237" s="511">
        <v>41</v>
      </c>
      <c r="M237" s="181">
        <v>100</v>
      </c>
      <c r="N237" s="204">
        <v>1</v>
      </c>
      <c r="O237" s="232"/>
      <c r="P237" s="298"/>
      <c r="Q237" s="298"/>
      <c r="R237" s="298"/>
      <c r="S237" s="298"/>
      <c r="T237" s="298"/>
      <c r="U237" s="298"/>
      <c r="V237" s="298"/>
      <c r="W237" s="298"/>
      <c r="X237" s="298"/>
      <c r="Y237" s="298"/>
      <c r="Z237" s="298"/>
      <c r="AA237" s="298"/>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row>
    <row r="238" spans="1:145" s="150" customFormat="1" ht="22.5" customHeight="1">
      <c r="A238" s="691"/>
      <c r="B238" s="690"/>
      <c r="C238" s="160" t="s">
        <v>13</v>
      </c>
      <c r="D238" s="322"/>
      <c r="E238" s="441">
        <f>E237</f>
        <v>2671800</v>
      </c>
      <c r="F238" s="441">
        <f>F237</f>
        <v>2671800</v>
      </c>
      <c r="G238" s="416">
        <f>F238/E238*100</f>
        <v>100</v>
      </c>
      <c r="H238" s="415">
        <v>1</v>
      </c>
      <c r="I238" s="160"/>
      <c r="J238" s="160"/>
      <c r="K238" s="231"/>
      <c r="L238" s="231"/>
      <c r="M238" s="418">
        <f>SUM(M237)/1</f>
        <v>100</v>
      </c>
      <c r="N238" s="366">
        <f>M238/100</f>
        <v>1</v>
      </c>
      <c r="O238" s="237"/>
      <c r="P238" s="145"/>
      <c r="Q238" s="145"/>
      <c r="R238" s="145"/>
      <c r="S238" s="145"/>
      <c r="T238" s="145"/>
      <c r="U238" s="145"/>
      <c r="V238" s="145"/>
      <c r="W238" s="145"/>
      <c r="X238" s="145"/>
      <c r="Y238" s="145"/>
      <c r="Z238" s="145"/>
      <c r="AA238" s="145"/>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87"/>
      <c r="DW238" s="187"/>
      <c r="DX238" s="187"/>
      <c r="DY238" s="187"/>
      <c r="DZ238" s="187"/>
      <c r="EA238" s="187"/>
      <c r="EB238" s="187"/>
      <c r="EC238" s="187"/>
      <c r="ED238" s="187"/>
      <c r="EE238" s="187"/>
      <c r="EF238" s="187"/>
      <c r="EG238" s="187"/>
      <c r="EH238" s="187"/>
      <c r="EI238" s="187"/>
      <c r="EJ238" s="187"/>
      <c r="EK238" s="187"/>
      <c r="EL238" s="187"/>
      <c r="EM238" s="187"/>
      <c r="EN238" s="187"/>
      <c r="EO238" s="162"/>
    </row>
    <row r="239" spans="1:145" s="156" customFormat="1" ht="49.5" customHeight="1">
      <c r="A239" s="459"/>
      <c r="B239" s="21"/>
      <c r="C239" s="774" t="s">
        <v>269</v>
      </c>
      <c r="D239" s="775"/>
      <c r="E239" s="775"/>
      <c r="F239" s="775"/>
      <c r="G239" s="775"/>
      <c r="H239" s="775"/>
      <c r="I239" s="775"/>
      <c r="J239" s="775"/>
      <c r="K239" s="775"/>
      <c r="L239" s="775"/>
      <c r="M239" s="775"/>
      <c r="N239" s="776"/>
      <c r="O239" s="232"/>
      <c r="P239" s="282"/>
      <c r="Q239" s="282"/>
      <c r="R239" s="282"/>
      <c r="S239" s="282"/>
      <c r="T239" s="282"/>
      <c r="U239" s="282"/>
      <c r="V239" s="282"/>
      <c r="W239" s="282"/>
      <c r="X239" s="304"/>
      <c r="Y239" s="304"/>
      <c r="Z239" s="304"/>
      <c r="AA239" s="304"/>
      <c r="AB239" s="190"/>
      <c r="AC239" s="190"/>
      <c r="AD239" s="190"/>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c r="CG239" s="190"/>
      <c r="CH239" s="190"/>
      <c r="CI239" s="190"/>
      <c r="CJ239" s="190"/>
      <c r="CK239" s="190"/>
      <c r="CL239" s="190"/>
      <c r="CM239" s="190"/>
      <c r="CN239" s="190"/>
      <c r="CO239" s="190"/>
      <c r="CP239" s="190"/>
      <c r="CQ239" s="190"/>
      <c r="CR239" s="190"/>
      <c r="CS239" s="190"/>
      <c r="CT239" s="190"/>
      <c r="CU239" s="190"/>
      <c r="CV239" s="190"/>
      <c r="CW239" s="190"/>
      <c r="CX239" s="190"/>
      <c r="CY239" s="190"/>
      <c r="CZ239" s="190"/>
      <c r="DA239" s="190"/>
      <c r="DB239" s="190"/>
      <c r="DC239" s="190"/>
      <c r="DD239" s="190"/>
      <c r="DE239" s="190"/>
      <c r="DF239" s="190"/>
      <c r="DG239" s="190"/>
      <c r="DH239" s="190"/>
      <c r="DI239" s="190"/>
      <c r="DJ239" s="190"/>
      <c r="DK239" s="190"/>
      <c r="DL239" s="190"/>
      <c r="DM239" s="190"/>
      <c r="DN239" s="190"/>
      <c r="DO239" s="190"/>
      <c r="DP239" s="190"/>
      <c r="DQ239" s="190"/>
      <c r="DR239" s="190"/>
      <c r="DS239" s="190"/>
      <c r="DT239" s="190"/>
      <c r="DU239" s="190"/>
      <c r="DV239" s="190"/>
      <c r="DW239" s="190"/>
      <c r="DX239" s="190"/>
      <c r="DY239" s="190"/>
      <c r="DZ239" s="190"/>
      <c r="EA239" s="190"/>
      <c r="EB239" s="190"/>
      <c r="EC239" s="190"/>
      <c r="ED239" s="190"/>
      <c r="EE239" s="190"/>
      <c r="EF239" s="190"/>
      <c r="EG239" s="190"/>
      <c r="EH239" s="190"/>
      <c r="EI239" s="190"/>
      <c r="EJ239" s="190"/>
      <c r="EK239" s="190"/>
      <c r="EL239" s="190"/>
      <c r="EM239" s="190"/>
      <c r="EN239" s="190"/>
    </row>
    <row r="240" spans="1:145" s="99" customFormat="1" ht="31.5" customHeight="1">
      <c r="B240" s="158"/>
      <c r="C240" s="815" t="s">
        <v>274</v>
      </c>
      <c r="D240" s="816"/>
      <c r="E240" s="816"/>
      <c r="F240" s="816"/>
      <c r="G240" s="816"/>
      <c r="H240" s="816"/>
      <c r="I240" s="816"/>
      <c r="J240" s="816"/>
      <c r="K240" s="816"/>
      <c r="L240" s="816"/>
      <c r="M240" s="816"/>
      <c r="N240" s="817"/>
      <c r="O240" s="232"/>
      <c r="P240" s="282"/>
      <c r="Q240" s="282"/>
      <c r="R240" s="282"/>
      <c r="S240" s="282"/>
      <c r="T240" s="282"/>
      <c r="U240" s="282"/>
      <c r="V240" s="282"/>
      <c r="W240" s="282"/>
      <c r="X240" s="282"/>
      <c r="Y240" s="282"/>
      <c r="Z240" s="282"/>
      <c r="AA240" s="282"/>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row>
    <row r="241" spans="1:144" s="99" customFormat="1" ht="41.25" customHeight="1">
      <c r="B241" s="258" t="s">
        <v>270</v>
      </c>
      <c r="C241" s="815" t="s">
        <v>275</v>
      </c>
      <c r="D241" s="816"/>
      <c r="E241" s="816"/>
      <c r="F241" s="816"/>
      <c r="G241" s="816"/>
      <c r="H241" s="816"/>
      <c r="I241" s="816"/>
      <c r="J241" s="816"/>
      <c r="K241" s="816"/>
      <c r="L241" s="816"/>
      <c r="M241" s="816"/>
      <c r="N241" s="817"/>
      <c r="O241" s="232"/>
      <c r="P241" s="298"/>
      <c r="Q241" s="298"/>
      <c r="R241" s="298"/>
      <c r="S241" s="298"/>
      <c r="T241" s="298"/>
      <c r="U241" s="298"/>
      <c r="V241" s="298"/>
      <c r="W241" s="298"/>
      <c r="X241" s="282"/>
      <c r="Y241" s="282"/>
      <c r="Z241" s="282"/>
      <c r="AA241" s="282"/>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row>
    <row r="242" spans="1:144" s="50" customFormat="1" ht="72" customHeight="1">
      <c r="B242" s="75" t="s">
        <v>271</v>
      </c>
      <c r="C242" s="159" t="s">
        <v>515</v>
      </c>
      <c r="D242" s="75"/>
      <c r="E242" s="595">
        <v>3176100</v>
      </c>
      <c r="F242" s="595">
        <v>3176100</v>
      </c>
      <c r="G242" s="91">
        <f t="shared" ref="G242:G243" si="38">(F242/E242)*100</f>
        <v>100</v>
      </c>
      <c r="H242" s="417">
        <f t="shared" ref="H242:H244" si="39">G242/100</f>
        <v>1</v>
      </c>
      <c r="I242" s="159" t="s">
        <v>699</v>
      </c>
      <c r="J242" s="91" t="s">
        <v>226</v>
      </c>
      <c r="K242" s="230">
        <v>1.06</v>
      </c>
      <c r="L242" s="230">
        <v>0.99</v>
      </c>
      <c r="M242" s="161">
        <v>100</v>
      </c>
      <c r="N242" s="203">
        <v>1</v>
      </c>
      <c r="O242" s="233"/>
      <c r="P242" s="145"/>
      <c r="Q242" s="145"/>
      <c r="R242" s="145"/>
      <c r="S242" s="145"/>
      <c r="T242" s="145"/>
      <c r="U242" s="145"/>
      <c r="V242" s="145"/>
      <c r="W242" s="145"/>
      <c r="X242" s="298"/>
      <c r="Y242" s="298"/>
      <c r="Z242" s="298"/>
      <c r="AA242" s="298"/>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row>
    <row r="243" spans="1:144" s="50" customFormat="1" ht="126.75" customHeight="1">
      <c r="B243" s="75" t="s">
        <v>272</v>
      </c>
      <c r="C243" s="596" t="s">
        <v>516</v>
      </c>
      <c r="D243" s="75"/>
      <c r="E243" s="537">
        <v>17688900</v>
      </c>
      <c r="F243" s="537">
        <v>16991956.149999999</v>
      </c>
      <c r="G243" s="91">
        <f t="shared" si="38"/>
        <v>96.059993272617277</v>
      </c>
      <c r="H243" s="417">
        <f t="shared" si="39"/>
        <v>0.96059993272617272</v>
      </c>
      <c r="I243" s="159" t="s">
        <v>700</v>
      </c>
      <c r="J243" s="91" t="s">
        <v>226</v>
      </c>
      <c r="K243" s="230">
        <v>33.5</v>
      </c>
      <c r="L243" s="230">
        <v>40.79</v>
      </c>
      <c r="M243" s="161">
        <v>100</v>
      </c>
      <c r="N243" s="203">
        <v>1</v>
      </c>
      <c r="O243" s="45"/>
      <c r="P243" s="145"/>
      <c r="Q243" s="145"/>
      <c r="R243" s="145"/>
      <c r="S243" s="145"/>
      <c r="T243" s="145"/>
      <c r="U243" s="145"/>
      <c r="V243" s="145"/>
      <c r="W243" s="145"/>
      <c r="X243" s="298"/>
      <c r="Y243" s="298"/>
      <c r="Z243" s="298"/>
      <c r="AA243" s="298"/>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row>
    <row r="244" spans="1:144" s="263" customFormat="1" ht="30.75" customHeight="1">
      <c r="A244" s="50"/>
      <c r="B244" s="264"/>
      <c r="C244" s="160" t="s">
        <v>15</v>
      </c>
      <c r="D244" s="264"/>
      <c r="E244" s="262">
        <f>SUM(E242:E243)</f>
        <v>20865000</v>
      </c>
      <c r="F244" s="262">
        <f>SUM(F242:F243)</f>
        <v>20168056.149999999</v>
      </c>
      <c r="G244" s="419">
        <f>(F244/E244)*100</f>
        <v>96.659746705008374</v>
      </c>
      <c r="H244" s="420">
        <f t="shared" si="39"/>
        <v>0.96659746705008376</v>
      </c>
      <c r="I244" s="265"/>
      <c r="J244" s="266"/>
      <c r="K244" s="267"/>
      <c r="L244" s="268"/>
      <c r="M244" s="418">
        <f>SUM(M242:M243)/2</f>
        <v>100</v>
      </c>
      <c r="N244" s="477">
        <f>M244/100</f>
        <v>1</v>
      </c>
      <c r="O244" s="269"/>
      <c r="P244" s="145"/>
      <c r="Q244" s="145"/>
      <c r="R244" s="145"/>
      <c r="S244" s="145"/>
      <c r="T244" s="145"/>
      <c r="U244" s="145"/>
      <c r="V244" s="145"/>
      <c r="W244" s="145"/>
      <c r="X244" s="298"/>
      <c r="Y244" s="298"/>
      <c r="Z244" s="298"/>
      <c r="AA244" s="298"/>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c r="BS244" s="270"/>
      <c r="BT244" s="270"/>
      <c r="BU244" s="270"/>
      <c r="BV244" s="270"/>
      <c r="BW244" s="270"/>
      <c r="BX244" s="270"/>
      <c r="BY244" s="270"/>
      <c r="BZ244" s="270"/>
      <c r="CA244" s="270"/>
      <c r="CB244" s="270"/>
      <c r="CC244" s="270"/>
      <c r="CD244" s="270"/>
      <c r="CE244" s="270"/>
      <c r="CF244" s="270"/>
      <c r="CG244" s="270"/>
      <c r="CH244" s="270"/>
      <c r="CI244" s="270"/>
      <c r="CJ244" s="270"/>
      <c r="CK244" s="270"/>
      <c r="CL244" s="270"/>
      <c r="CM244" s="270"/>
      <c r="CN244" s="270"/>
      <c r="CO244" s="270"/>
      <c r="CP244" s="270"/>
      <c r="CQ244" s="270"/>
      <c r="CR244" s="270"/>
      <c r="CS244" s="270"/>
      <c r="CT244" s="270"/>
      <c r="CU244" s="270"/>
      <c r="CV244" s="270"/>
      <c r="CW244" s="270"/>
      <c r="CX244" s="270"/>
      <c r="CY244" s="270"/>
      <c r="CZ244" s="270"/>
      <c r="DA244" s="270"/>
      <c r="DB244" s="270"/>
      <c r="DC244" s="270"/>
      <c r="DD244" s="270"/>
      <c r="DE244" s="270"/>
      <c r="DF244" s="270"/>
      <c r="DG244" s="270"/>
      <c r="DH244" s="270"/>
      <c r="DI244" s="270"/>
      <c r="DJ244" s="270"/>
      <c r="DK244" s="270"/>
      <c r="DL244" s="270"/>
      <c r="DM244" s="270"/>
      <c r="DN244" s="270"/>
      <c r="DO244" s="270"/>
      <c r="DP244" s="270"/>
      <c r="DQ244" s="270"/>
      <c r="DR244" s="270"/>
      <c r="DS244" s="270"/>
      <c r="DT244" s="270"/>
      <c r="DU244" s="270"/>
      <c r="DV244" s="270"/>
      <c r="DW244" s="270"/>
      <c r="DX244" s="270"/>
      <c r="DY244" s="270"/>
      <c r="DZ244" s="270"/>
      <c r="EA244" s="270"/>
      <c r="EB244" s="270"/>
      <c r="EC244" s="270"/>
      <c r="ED244" s="270"/>
      <c r="EE244" s="270"/>
      <c r="EF244" s="270"/>
      <c r="EG244" s="270"/>
      <c r="EH244" s="270"/>
      <c r="EI244" s="270"/>
      <c r="EJ244" s="270"/>
      <c r="EK244" s="270"/>
      <c r="EL244" s="270"/>
      <c r="EM244" s="270"/>
      <c r="EN244" s="270"/>
    </row>
    <row r="245" spans="1:144" s="456" customFormat="1" ht="36.75" customHeight="1">
      <c r="B245" s="538"/>
      <c r="C245" s="539" t="s">
        <v>127</v>
      </c>
      <c r="D245" s="540"/>
      <c r="E245" s="541">
        <f>E244+E238</f>
        <v>23536800</v>
      </c>
      <c r="F245" s="541">
        <f>F244+F238</f>
        <v>22839856.149999999</v>
      </c>
      <c r="G245" s="542">
        <f>(F245/E245)*100</f>
        <v>97.038918417117017</v>
      </c>
      <c r="H245" s="543">
        <f>G245/100</f>
        <v>0.97038918417117015</v>
      </c>
      <c r="I245" s="777" t="s">
        <v>567</v>
      </c>
      <c r="J245" s="778"/>
      <c r="K245" s="778"/>
      <c r="L245" s="779"/>
      <c r="M245" s="542">
        <v>1</v>
      </c>
      <c r="N245" s="733">
        <v>1</v>
      </c>
      <c r="O245" s="455"/>
    </row>
    <row r="246" spans="1:144" s="107" customFormat="1" ht="34.5" customHeight="1">
      <c r="B246" s="411"/>
      <c r="C246" s="133" t="s">
        <v>353</v>
      </c>
      <c r="D246" s="114" t="s">
        <v>357</v>
      </c>
      <c r="E246" s="413">
        <v>0</v>
      </c>
      <c r="F246" s="413">
        <v>0</v>
      </c>
      <c r="G246" s="334"/>
      <c r="H246" s="341"/>
      <c r="I246" s="339"/>
      <c r="J246" s="339"/>
      <c r="K246" s="224"/>
      <c r="L246" s="224"/>
      <c r="M246" s="101"/>
      <c r="N246" s="412"/>
      <c r="O246" s="232"/>
      <c r="P246" s="274"/>
      <c r="Q246" s="274"/>
      <c r="R246" s="274"/>
      <c r="S246" s="274"/>
      <c r="T246" s="274"/>
      <c r="U246" s="274"/>
      <c r="V246" s="274"/>
      <c r="W246" s="274"/>
      <c r="X246" s="274"/>
      <c r="Y246" s="274"/>
      <c r="Z246" s="274"/>
      <c r="AA246" s="274"/>
    </row>
    <row r="247" spans="1:144" s="107" customFormat="1" ht="32.25" customHeight="1">
      <c r="B247" s="411"/>
      <c r="C247" s="133" t="s">
        <v>354</v>
      </c>
      <c r="D247" s="114" t="s">
        <v>564</v>
      </c>
      <c r="E247" s="525">
        <v>0</v>
      </c>
      <c r="F247" s="525">
        <v>0</v>
      </c>
      <c r="G247" s="334"/>
      <c r="H247" s="341"/>
      <c r="I247" s="339"/>
      <c r="J247" s="339"/>
      <c r="K247" s="224"/>
      <c r="L247" s="224"/>
      <c r="M247" s="101"/>
      <c r="N247" s="412"/>
      <c r="O247" s="232"/>
      <c r="P247" s="274"/>
      <c r="Q247" s="274"/>
      <c r="R247" s="274"/>
      <c r="S247" s="274"/>
      <c r="T247" s="274"/>
      <c r="U247" s="274"/>
      <c r="V247" s="274"/>
      <c r="W247" s="274"/>
      <c r="X247" s="274"/>
      <c r="Y247" s="274"/>
      <c r="Z247" s="274"/>
      <c r="AA247" s="274"/>
    </row>
    <row r="248" spans="1:144" s="107" customFormat="1" ht="29.25" customHeight="1">
      <c r="B248" s="411"/>
      <c r="C248" s="133" t="s">
        <v>355</v>
      </c>
      <c r="D248" s="114" t="s">
        <v>565</v>
      </c>
      <c r="E248" s="597">
        <v>23536800</v>
      </c>
      <c r="F248" s="597">
        <v>22839856.149999999</v>
      </c>
      <c r="G248" s="334"/>
      <c r="H248" s="341"/>
      <c r="I248" s="339"/>
      <c r="J248" s="339"/>
      <c r="K248" s="224"/>
      <c r="L248" s="224"/>
      <c r="M248" s="101"/>
      <c r="N248" s="412"/>
      <c r="O248" s="232"/>
      <c r="P248" s="274"/>
      <c r="Q248" s="274"/>
      <c r="R248" s="274"/>
      <c r="S248" s="274"/>
      <c r="T248" s="274"/>
      <c r="U248" s="274"/>
      <c r="V248" s="274"/>
      <c r="W248" s="274"/>
      <c r="X248" s="274"/>
      <c r="Y248" s="274"/>
      <c r="Z248" s="274"/>
      <c r="AA248" s="274"/>
    </row>
    <row r="249" spans="1:144" s="107" customFormat="1" ht="36" customHeight="1">
      <c r="B249" s="411"/>
      <c r="C249" s="133" t="s">
        <v>356</v>
      </c>
      <c r="D249" s="114" t="s">
        <v>359</v>
      </c>
      <c r="E249" s="413">
        <v>0</v>
      </c>
      <c r="F249" s="413">
        <v>0</v>
      </c>
      <c r="G249" s="334"/>
      <c r="H249" s="341"/>
      <c r="I249" s="339"/>
      <c r="J249" s="339"/>
      <c r="K249" s="224"/>
      <c r="L249" s="224"/>
      <c r="M249" s="101"/>
      <c r="N249" s="412"/>
      <c r="O249" s="232"/>
      <c r="P249" s="274"/>
      <c r="Q249" s="274"/>
      <c r="R249" s="274"/>
      <c r="S249" s="274"/>
      <c r="T249" s="274"/>
      <c r="U249" s="274"/>
      <c r="V249" s="274"/>
      <c r="W249" s="274"/>
      <c r="X249" s="274"/>
      <c r="Y249" s="274"/>
      <c r="Z249" s="274"/>
      <c r="AA249" s="274"/>
    </row>
    <row r="250" spans="1:144" s="107" customFormat="1" ht="55.5" customHeight="1">
      <c r="B250" s="135"/>
      <c r="C250" s="736" t="s">
        <v>719</v>
      </c>
      <c r="D250" s="737"/>
      <c r="E250" s="737"/>
      <c r="F250" s="737"/>
      <c r="G250" s="737"/>
      <c r="H250" s="737"/>
      <c r="I250" s="737"/>
      <c r="J250" s="737"/>
      <c r="K250" s="737"/>
      <c r="L250" s="737"/>
      <c r="M250" s="737"/>
      <c r="N250" s="752"/>
      <c r="O250" s="232"/>
      <c r="P250" s="274"/>
      <c r="Q250" s="274"/>
      <c r="R250" s="274"/>
      <c r="S250" s="274"/>
      <c r="T250" s="274"/>
      <c r="U250" s="274"/>
      <c r="V250" s="274"/>
      <c r="W250" s="274"/>
      <c r="X250" s="274"/>
      <c r="Y250" s="274"/>
      <c r="Z250" s="274"/>
      <c r="AA250" s="274"/>
    </row>
    <row r="251" spans="1:144" s="107" customFormat="1" ht="36" customHeight="1">
      <c r="B251" s="427" t="s">
        <v>362</v>
      </c>
      <c r="C251" s="783" t="s">
        <v>371</v>
      </c>
      <c r="D251" s="784"/>
      <c r="E251" s="784"/>
      <c r="F251" s="784"/>
      <c r="G251" s="784"/>
      <c r="H251" s="784"/>
      <c r="I251" s="784"/>
      <c r="J251" s="784"/>
      <c r="K251" s="784"/>
      <c r="L251" s="784"/>
      <c r="M251" s="337"/>
      <c r="N251" s="421"/>
      <c r="O251" s="232"/>
      <c r="P251" s="274"/>
      <c r="Q251" s="274"/>
      <c r="R251" s="274"/>
      <c r="S251" s="274"/>
      <c r="T251" s="274"/>
      <c r="U251" s="274"/>
      <c r="V251" s="274"/>
      <c r="W251" s="274"/>
      <c r="X251" s="274"/>
      <c r="Y251" s="274"/>
      <c r="Z251" s="274"/>
      <c r="AA251" s="274"/>
    </row>
    <row r="252" spans="1:144" s="107" customFormat="1" ht="25.5" customHeight="1">
      <c r="B252" s="411"/>
      <c r="C252" s="753" t="s">
        <v>128</v>
      </c>
      <c r="D252" s="754"/>
      <c r="E252" s="754"/>
      <c r="F252" s="754"/>
      <c r="G252" s="754"/>
      <c r="H252" s="754"/>
      <c r="I252" s="754"/>
      <c r="J252" s="754"/>
      <c r="K252" s="754"/>
      <c r="L252" s="754"/>
      <c r="M252" s="754"/>
      <c r="N252" s="755"/>
      <c r="O252" s="232"/>
      <c r="P252" s="274"/>
      <c r="Q252" s="274"/>
      <c r="R252" s="274"/>
      <c r="S252" s="274"/>
      <c r="T252" s="274"/>
      <c r="U252" s="274"/>
      <c r="V252" s="274"/>
      <c r="W252" s="274"/>
      <c r="X252" s="274"/>
      <c r="Y252" s="274"/>
      <c r="Z252" s="274"/>
      <c r="AA252" s="274"/>
    </row>
    <row r="253" spans="1:144" s="107" customFormat="1" ht="23.25" customHeight="1">
      <c r="B253" s="411"/>
      <c r="C253" s="753" t="s">
        <v>129</v>
      </c>
      <c r="D253" s="754"/>
      <c r="E253" s="754"/>
      <c r="F253" s="754"/>
      <c r="G253" s="754"/>
      <c r="H253" s="754"/>
      <c r="I253" s="754"/>
      <c r="J253" s="754"/>
      <c r="K253" s="754"/>
      <c r="L253" s="754"/>
      <c r="M253" s="754"/>
      <c r="N253" s="755"/>
      <c r="O253" s="232"/>
      <c r="P253" s="274"/>
      <c r="Q253" s="274"/>
      <c r="R253" s="274"/>
      <c r="S253" s="274"/>
      <c r="T253" s="274"/>
      <c r="U253" s="274"/>
      <c r="V253" s="274"/>
      <c r="W253" s="274"/>
      <c r="X253" s="274"/>
      <c r="Y253" s="274"/>
      <c r="Z253" s="274"/>
      <c r="AA253" s="274"/>
    </row>
    <row r="254" spans="1:144" ht="21" customHeight="1">
      <c r="B254" s="13"/>
      <c r="C254" s="753" t="s">
        <v>130</v>
      </c>
      <c r="D254" s="754"/>
      <c r="E254" s="754"/>
      <c r="F254" s="754"/>
      <c r="G254" s="754"/>
      <c r="H254" s="754"/>
      <c r="I254" s="754"/>
      <c r="J254" s="754"/>
      <c r="K254" s="754"/>
      <c r="L254" s="754"/>
      <c r="M254" s="754"/>
      <c r="N254" s="755"/>
    </row>
    <row r="255" spans="1:144" ht="21" customHeight="1">
      <c r="B255" s="13"/>
      <c r="C255" s="753" t="s">
        <v>131</v>
      </c>
      <c r="D255" s="754"/>
      <c r="E255" s="754"/>
      <c r="F255" s="754"/>
      <c r="G255" s="754"/>
      <c r="H255" s="754"/>
      <c r="I255" s="754"/>
      <c r="J255" s="754"/>
      <c r="K255" s="754"/>
      <c r="L255" s="754"/>
      <c r="M255" s="754"/>
      <c r="N255" s="755"/>
    </row>
    <row r="256" spans="1:144" ht="21" customHeight="1">
      <c r="B256" s="13"/>
      <c r="C256" s="753" t="s">
        <v>132</v>
      </c>
      <c r="D256" s="754"/>
      <c r="E256" s="754"/>
      <c r="F256" s="754"/>
      <c r="G256" s="754"/>
      <c r="H256" s="754"/>
      <c r="I256" s="754"/>
      <c r="J256" s="754"/>
      <c r="K256" s="754"/>
      <c r="L256" s="754"/>
      <c r="M256" s="754"/>
      <c r="N256" s="755"/>
    </row>
    <row r="257" spans="1:145" s="113" customFormat="1" ht="51" customHeight="1">
      <c r="A257" s="50"/>
      <c r="B257" s="257" t="s">
        <v>276</v>
      </c>
      <c r="C257" s="740" t="s">
        <v>140</v>
      </c>
      <c r="D257" s="741"/>
      <c r="E257" s="741"/>
      <c r="F257" s="741"/>
      <c r="G257" s="741"/>
      <c r="H257" s="741"/>
      <c r="I257" s="741"/>
      <c r="J257" s="741"/>
      <c r="K257" s="741"/>
      <c r="L257" s="741"/>
      <c r="M257" s="741"/>
      <c r="N257" s="854"/>
      <c r="O257" s="232"/>
      <c r="P257" s="298"/>
      <c r="Q257" s="298"/>
      <c r="R257" s="298"/>
      <c r="S257" s="298"/>
      <c r="T257" s="298"/>
      <c r="U257" s="298"/>
      <c r="V257" s="298"/>
      <c r="W257" s="298"/>
      <c r="X257" s="298"/>
      <c r="Y257" s="298"/>
      <c r="Z257" s="298"/>
      <c r="AA257" s="298"/>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row>
    <row r="258" spans="1:145" s="99" customFormat="1" ht="36" customHeight="1">
      <c r="B258" s="272"/>
      <c r="C258" s="786" t="s">
        <v>139</v>
      </c>
      <c r="D258" s="787"/>
      <c r="E258" s="787"/>
      <c r="F258" s="787"/>
      <c r="G258" s="787"/>
      <c r="H258" s="787"/>
      <c r="I258" s="787"/>
      <c r="J258" s="787"/>
      <c r="K258" s="787"/>
      <c r="L258" s="787"/>
      <c r="M258" s="787"/>
      <c r="N258" s="788"/>
      <c r="O258" s="232"/>
      <c r="P258" s="282"/>
      <c r="Q258" s="282"/>
      <c r="R258" s="282"/>
      <c r="S258" s="282"/>
      <c r="T258" s="282"/>
      <c r="U258" s="282"/>
      <c r="V258" s="282"/>
      <c r="W258" s="282"/>
      <c r="X258" s="282"/>
      <c r="Y258" s="282"/>
      <c r="Z258" s="282"/>
      <c r="AA258" s="282"/>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row>
    <row r="259" spans="1:145" s="99" customFormat="1" ht="29.25" customHeight="1">
      <c r="B259" s="114"/>
      <c r="C259" s="786" t="s">
        <v>133</v>
      </c>
      <c r="D259" s="787"/>
      <c r="E259" s="787"/>
      <c r="F259" s="787"/>
      <c r="G259" s="787"/>
      <c r="H259" s="787"/>
      <c r="I259" s="787"/>
      <c r="J259" s="787"/>
      <c r="K259" s="787"/>
      <c r="L259" s="787"/>
      <c r="M259" s="787"/>
      <c r="N259" s="788"/>
      <c r="O259" s="232"/>
      <c r="P259" s="282"/>
      <c r="Q259" s="282"/>
      <c r="R259" s="282"/>
      <c r="S259" s="282"/>
      <c r="T259" s="282"/>
      <c r="U259" s="282"/>
      <c r="V259" s="282"/>
      <c r="W259" s="282"/>
      <c r="X259" s="282"/>
      <c r="Y259" s="282"/>
      <c r="Z259" s="282"/>
      <c r="AA259" s="282"/>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row>
    <row r="260" spans="1:145" s="99" customFormat="1" ht="30" customHeight="1">
      <c r="B260" s="114"/>
      <c r="C260" s="786" t="s">
        <v>134</v>
      </c>
      <c r="D260" s="787"/>
      <c r="E260" s="787"/>
      <c r="F260" s="787"/>
      <c r="G260" s="787"/>
      <c r="H260" s="787"/>
      <c r="I260" s="787"/>
      <c r="J260" s="787"/>
      <c r="K260" s="787"/>
      <c r="L260" s="787"/>
      <c r="M260" s="787"/>
      <c r="N260" s="788"/>
      <c r="O260" s="232"/>
      <c r="P260" s="282"/>
      <c r="Q260" s="282"/>
      <c r="R260" s="282"/>
      <c r="S260" s="282"/>
      <c r="T260" s="282"/>
      <c r="U260" s="282"/>
      <c r="V260" s="282"/>
      <c r="W260" s="282"/>
      <c r="X260" s="282"/>
      <c r="Y260" s="282"/>
      <c r="Z260" s="282"/>
      <c r="AA260" s="282"/>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row>
    <row r="261" spans="1:145" s="12" customFormat="1" ht="132" customHeight="1">
      <c r="A261" s="98"/>
      <c r="B261" s="31" t="s">
        <v>277</v>
      </c>
      <c r="C261" s="285" t="s">
        <v>517</v>
      </c>
      <c r="D261" s="8"/>
      <c r="E261" s="537">
        <v>36723800</v>
      </c>
      <c r="F261" s="537">
        <v>36723800</v>
      </c>
      <c r="G261" s="284">
        <f>(F261/E261)*100</f>
        <v>100</v>
      </c>
      <c r="H261" s="315">
        <v>1</v>
      </c>
      <c r="I261" s="9" t="s">
        <v>135</v>
      </c>
      <c r="J261" s="10" t="s">
        <v>137</v>
      </c>
      <c r="K261" s="563" t="s">
        <v>605</v>
      </c>
      <c r="L261" s="563">
        <v>3.47</v>
      </c>
      <c r="M261" s="115">
        <v>100</v>
      </c>
      <c r="N261" s="368">
        <v>1</v>
      </c>
      <c r="O261" s="232"/>
      <c r="P261" s="274"/>
      <c r="Q261" s="274"/>
      <c r="R261" s="274"/>
      <c r="S261" s="274"/>
      <c r="T261" s="274"/>
      <c r="U261" s="274"/>
      <c r="V261" s="274"/>
      <c r="W261" s="274"/>
      <c r="X261" s="274"/>
      <c r="Y261" s="274"/>
      <c r="Z261" s="274"/>
      <c r="AA261" s="274"/>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7"/>
      <c r="DC261" s="107"/>
      <c r="DD261" s="107"/>
      <c r="DE261" s="107"/>
      <c r="DF261" s="107"/>
      <c r="DG261" s="107"/>
      <c r="DH261" s="107"/>
      <c r="DI261" s="107"/>
      <c r="DJ261" s="107"/>
      <c r="DK261" s="107"/>
      <c r="DL261" s="107"/>
      <c r="DM261" s="107"/>
      <c r="DN261" s="107"/>
      <c r="DO261" s="107"/>
      <c r="DP261" s="107"/>
      <c r="DQ261" s="107"/>
      <c r="DR261" s="107"/>
      <c r="DS261" s="107"/>
      <c r="DT261" s="107"/>
      <c r="DU261" s="107"/>
      <c r="DV261" s="107"/>
      <c r="DW261" s="107"/>
      <c r="DX261" s="107"/>
      <c r="DY261" s="107"/>
      <c r="DZ261" s="107"/>
      <c r="EA261" s="107"/>
      <c r="EB261" s="107"/>
      <c r="EC261" s="107"/>
      <c r="ED261" s="107"/>
      <c r="EE261" s="107"/>
      <c r="EF261" s="107"/>
      <c r="EG261" s="107"/>
      <c r="EH261" s="107"/>
      <c r="EI261" s="107"/>
      <c r="EJ261" s="107"/>
      <c r="EK261" s="107"/>
      <c r="EL261" s="107"/>
      <c r="EM261" s="107"/>
      <c r="EN261" s="107"/>
    </row>
    <row r="262" spans="1:145" s="12" customFormat="1" ht="166.5" customHeight="1">
      <c r="A262" s="98"/>
      <c r="B262" s="31" t="s">
        <v>278</v>
      </c>
      <c r="C262" s="285" t="s">
        <v>518</v>
      </c>
      <c r="D262" s="8"/>
      <c r="E262" s="537">
        <v>17148800</v>
      </c>
      <c r="F262" s="537">
        <v>17148800</v>
      </c>
      <c r="G262" s="340">
        <f>(F262/E262)*100</f>
        <v>100</v>
      </c>
      <c r="H262" s="315">
        <v>1</v>
      </c>
      <c r="I262" s="9" t="s">
        <v>136</v>
      </c>
      <c r="J262" s="10" t="s">
        <v>138</v>
      </c>
      <c r="K262" s="220" t="s">
        <v>605</v>
      </c>
      <c r="L262" s="220">
        <v>3.47</v>
      </c>
      <c r="M262" s="115">
        <v>100</v>
      </c>
      <c r="N262" s="368">
        <v>1</v>
      </c>
      <c r="O262" s="232"/>
      <c r="P262" s="274"/>
      <c r="Q262" s="274"/>
      <c r="R262" s="274"/>
      <c r="S262" s="274"/>
      <c r="T262" s="274"/>
      <c r="U262" s="274"/>
      <c r="V262" s="274"/>
      <c r="W262" s="274"/>
      <c r="X262" s="274"/>
      <c r="Y262" s="274"/>
      <c r="Z262" s="274"/>
      <c r="AA262" s="274"/>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7"/>
      <c r="DC262" s="107"/>
      <c r="DD262" s="107"/>
      <c r="DE262" s="107"/>
      <c r="DF262" s="107"/>
      <c r="DG262" s="107"/>
      <c r="DH262" s="107"/>
      <c r="DI262" s="107"/>
      <c r="DJ262" s="107"/>
      <c r="DK262" s="107"/>
      <c r="DL262" s="107"/>
      <c r="DM262" s="107"/>
      <c r="DN262" s="107"/>
      <c r="DO262" s="107"/>
      <c r="DP262" s="107"/>
      <c r="DQ262" s="107"/>
      <c r="DR262" s="107"/>
      <c r="DS262" s="107"/>
      <c r="DT262" s="107"/>
      <c r="DU262" s="107"/>
      <c r="DV262" s="107"/>
      <c r="DW262" s="107"/>
      <c r="DX262" s="107"/>
      <c r="DY262" s="107"/>
      <c r="DZ262" s="107"/>
      <c r="EA262" s="107"/>
      <c r="EB262" s="107"/>
      <c r="EC262" s="107"/>
      <c r="ED262" s="107"/>
      <c r="EE262" s="107"/>
      <c r="EF262" s="107"/>
      <c r="EG262" s="107"/>
      <c r="EH262" s="107"/>
      <c r="EI262" s="107"/>
      <c r="EJ262" s="107"/>
      <c r="EK262" s="107"/>
      <c r="EL262" s="107"/>
      <c r="EM262" s="107"/>
      <c r="EN262" s="107"/>
    </row>
    <row r="263" spans="1:145" s="12" customFormat="1" ht="123" customHeight="1">
      <c r="A263" s="98"/>
      <c r="B263" s="31" t="s">
        <v>279</v>
      </c>
      <c r="C263" s="285" t="s">
        <v>519</v>
      </c>
      <c r="D263" s="8"/>
      <c r="E263" s="537">
        <v>37851670.439999998</v>
      </c>
      <c r="F263" s="537">
        <v>37851670.439999998</v>
      </c>
      <c r="G263" s="340">
        <f>(F263/E263)*100</f>
        <v>100</v>
      </c>
      <c r="H263" s="315">
        <v>1</v>
      </c>
      <c r="I263" s="138" t="s">
        <v>607</v>
      </c>
      <c r="J263" s="10" t="s">
        <v>10</v>
      </c>
      <c r="K263" s="220" t="s">
        <v>606</v>
      </c>
      <c r="L263" s="220">
        <v>92.8</v>
      </c>
      <c r="M263" s="115">
        <v>100</v>
      </c>
      <c r="N263" s="368">
        <f t="shared" ref="N263" si="40">M263/100</f>
        <v>1</v>
      </c>
      <c r="O263" s="232"/>
      <c r="P263" s="274"/>
      <c r="Q263" s="274"/>
      <c r="R263" s="274"/>
      <c r="S263" s="274"/>
      <c r="T263" s="274"/>
      <c r="U263" s="274"/>
      <c r="V263" s="274"/>
      <c r="W263" s="274"/>
      <c r="X263" s="274"/>
      <c r="Y263" s="274"/>
      <c r="Z263" s="274"/>
      <c r="AA263" s="274"/>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7"/>
      <c r="DC263" s="107"/>
      <c r="DD263" s="107"/>
      <c r="DE263" s="107"/>
      <c r="DF263" s="107"/>
      <c r="DG263" s="107"/>
      <c r="DH263" s="107"/>
      <c r="DI263" s="107"/>
      <c r="DJ263" s="107"/>
      <c r="DK263" s="107"/>
      <c r="DL263" s="107"/>
      <c r="DM263" s="107"/>
      <c r="DN263" s="107"/>
      <c r="DO263" s="107"/>
      <c r="DP263" s="107"/>
      <c r="DQ263" s="107"/>
      <c r="DR263" s="107"/>
      <c r="DS263" s="107"/>
      <c r="DT263" s="107"/>
      <c r="DU263" s="107"/>
      <c r="DV263" s="107"/>
      <c r="DW263" s="107"/>
      <c r="DX263" s="107"/>
      <c r="DY263" s="107"/>
      <c r="DZ263" s="107"/>
      <c r="EA263" s="107"/>
      <c r="EB263" s="107"/>
      <c r="EC263" s="107"/>
      <c r="ED263" s="107"/>
      <c r="EE263" s="107"/>
      <c r="EF263" s="107"/>
      <c r="EG263" s="107"/>
      <c r="EH263" s="107"/>
      <c r="EI263" s="107"/>
      <c r="EJ263" s="107"/>
      <c r="EK263" s="107"/>
      <c r="EL263" s="107"/>
      <c r="EM263" s="107"/>
      <c r="EN263" s="107"/>
    </row>
    <row r="264" spans="1:145" s="62" customFormat="1" ht="28.5" customHeight="1">
      <c r="A264" s="98"/>
      <c r="B264" s="63"/>
      <c r="C264" s="59" t="s">
        <v>13</v>
      </c>
      <c r="D264" s="63"/>
      <c r="E264" s="422">
        <f>SUM(E261:E263)</f>
        <v>91724270.439999998</v>
      </c>
      <c r="F264" s="422">
        <f>SUM(F261:F263)</f>
        <v>91724270.439999998</v>
      </c>
      <c r="G264" s="375">
        <f>F264/E264*100</f>
        <v>100</v>
      </c>
      <c r="H264" s="351">
        <f>G264/100</f>
        <v>1</v>
      </c>
      <c r="I264" s="65"/>
      <c r="J264" s="65"/>
      <c r="K264" s="210"/>
      <c r="L264" s="210"/>
      <c r="M264" s="423">
        <f>SUM(M261:M263)/3</f>
        <v>100</v>
      </c>
      <c r="N264" s="200">
        <f>M264/100</f>
        <v>1</v>
      </c>
      <c r="O264" s="232"/>
      <c r="P264" s="274"/>
      <c r="Q264" s="274"/>
      <c r="R264" s="274"/>
      <c r="S264" s="274"/>
      <c r="T264" s="274"/>
      <c r="U264" s="274"/>
      <c r="V264" s="274"/>
      <c r="W264" s="274"/>
      <c r="X264" s="274"/>
      <c r="Y264" s="274"/>
      <c r="Z264" s="274"/>
      <c r="AA264" s="274"/>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c r="DG264" s="107"/>
      <c r="DH264" s="107"/>
      <c r="DI264" s="107"/>
      <c r="DJ264" s="107"/>
      <c r="DK264" s="107"/>
      <c r="DL264" s="107"/>
      <c r="DM264" s="107"/>
      <c r="DN264" s="107"/>
      <c r="DO264" s="107"/>
      <c r="DP264" s="107"/>
      <c r="DQ264" s="107"/>
      <c r="DR264" s="107"/>
      <c r="DS264" s="107"/>
      <c r="DT264" s="107"/>
      <c r="DU264" s="107"/>
      <c r="DV264" s="107"/>
      <c r="DW264" s="107"/>
      <c r="DX264" s="107"/>
      <c r="DY264" s="107"/>
      <c r="DZ264" s="107"/>
      <c r="EA264" s="107"/>
      <c r="EB264" s="107"/>
      <c r="EC264" s="107"/>
      <c r="ED264" s="107"/>
      <c r="EE264" s="107"/>
      <c r="EF264" s="107"/>
      <c r="EG264" s="107"/>
      <c r="EH264" s="107"/>
      <c r="EI264" s="107"/>
      <c r="EJ264" s="107"/>
      <c r="EK264" s="107"/>
      <c r="EL264" s="107"/>
      <c r="EM264" s="107"/>
      <c r="EN264" s="107"/>
    </row>
    <row r="265" spans="1:145" s="81" customFormat="1" ht="33.75" customHeight="1">
      <c r="A265" s="98"/>
      <c r="B265" s="198" t="s">
        <v>280</v>
      </c>
      <c r="C265" s="774" t="s">
        <v>141</v>
      </c>
      <c r="D265" s="775"/>
      <c r="E265" s="775"/>
      <c r="F265" s="775"/>
      <c r="G265" s="775"/>
      <c r="H265" s="775"/>
      <c r="I265" s="775"/>
      <c r="J265" s="775"/>
      <c r="K265" s="775"/>
      <c r="L265" s="775"/>
      <c r="M265" s="775"/>
      <c r="N265" s="776"/>
      <c r="O265" s="232"/>
      <c r="P265" s="274"/>
      <c r="Q265" s="274"/>
      <c r="R265" s="274"/>
      <c r="S265" s="274"/>
      <c r="T265" s="274"/>
      <c r="U265" s="274"/>
      <c r="V265" s="274"/>
      <c r="W265" s="274"/>
      <c r="X265" s="274"/>
      <c r="Y265" s="274"/>
      <c r="Z265" s="274"/>
      <c r="AA265" s="274"/>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7"/>
      <c r="DJ265" s="107"/>
      <c r="DK265" s="107"/>
      <c r="DL265" s="107"/>
      <c r="DM265" s="107"/>
      <c r="DN265" s="107"/>
      <c r="DO265" s="107"/>
      <c r="DP265" s="107"/>
      <c r="DQ265" s="107"/>
      <c r="DR265" s="107"/>
      <c r="DS265" s="107"/>
      <c r="DT265" s="107"/>
      <c r="DU265" s="107"/>
      <c r="DV265" s="107"/>
      <c r="DW265" s="107"/>
      <c r="DX265" s="107"/>
      <c r="DY265" s="107"/>
      <c r="DZ265" s="107"/>
      <c r="EA265" s="107"/>
      <c r="EB265" s="107"/>
      <c r="EC265" s="107"/>
      <c r="ED265" s="107"/>
      <c r="EE265" s="107"/>
      <c r="EF265" s="107"/>
      <c r="EG265" s="107"/>
      <c r="EH265" s="107"/>
      <c r="EI265" s="107"/>
      <c r="EJ265" s="107"/>
      <c r="EK265" s="107"/>
      <c r="EL265" s="107"/>
      <c r="EM265" s="107"/>
      <c r="EN265" s="107"/>
    </row>
    <row r="266" spans="1:145" s="12" customFormat="1" ht="25.5" customHeight="1">
      <c r="A266" s="98"/>
      <c r="B266" s="31"/>
      <c r="C266" s="749" t="s">
        <v>142</v>
      </c>
      <c r="D266" s="762"/>
      <c r="E266" s="762"/>
      <c r="F266" s="762"/>
      <c r="G266" s="762"/>
      <c r="H266" s="762"/>
      <c r="I266" s="762"/>
      <c r="J266" s="762"/>
      <c r="K266" s="762"/>
      <c r="L266" s="762"/>
      <c r="M266" s="762"/>
      <c r="N266" s="763"/>
      <c r="O266" s="232"/>
      <c r="P266" s="274"/>
      <c r="Q266" s="274"/>
      <c r="R266" s="274"/>
      <c r="S266" s="274"/>
      <c r="T266" s="274"/>
      <c r="U266" s="274"/>
      <c r="V266" s="274"/>
      <c r="W266" s="274"/>
      <c r="X266" s="274"/>
      <c r="Y266" s="274"/>
      <c r="Z266" s="274"/>
      <c r="AA266" s="274"/>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c r="DG266" s="107"/>
      <c r="DH266" s="107"/>
      <c r="DI266" s="107"/>
      <c r="DJ266" s="107"/>
      <c r="DK266" s="107"/>
      <c r="DL266" s="107"/>
      <c r="DM266" s="107"/>
      <c r="DN266" s="107"/>
      <c r="DO266" s="107"/>
      <c r="DP266" s="107"/>
      <c r="DQ266" s="107"/>
      <c r="DR266" s="107"/>
      <c r="DS266" s="107"/>
      <c r="DT266" s="107"/>
      <c r="DU266" s="107"/>
      <c r="DV266" s="107"/>
      <c r="DW266" s="107"/>
      <c r="DX266" s="107"/>
      <c r="DY266" s="107"/>
      <c r="DZ266" s="107"/>
      <c r="EA266" s="107"/>
      <c r="EB266" s="107"/>
      <c r="EC266" s="107"/>
      <c r="ED266" s="107"/>
      <c r="EE266" s="107"/>
      <c r="EF266" s="107"/>
      <c r="EG266" s="107"/>
      <c r="EH266" s="107"/>
      <c r="EI266" s="107"/>
      <c r="EJ266" s="107"/>
      <c r="EK266" s="107"/>
      <c r="EL266" s="107"/>
      <c r="EM266" s="107"/>
      <c r="EN266" s="107"/>
    </row>
    <row r="267" spans="1:145" s="69" customFormat="1" ht="29.25" customHeight="1">
      <c r="A267" s="623"/>
      <c r="B267" s="68"/>
      <c r="C267" s="749" t="s">
        <v>143</v>
      </c>
      <c r="D267" s="750"/>
      <c r="E267" s="750"/>
      <c r="F267" s="750"/>
      <c r="G267" s="750"/>
      <c r="H267" s="750"/>
      <c r="I267" s="750"/>
      <c r="J267" s="750"/>
      <c r="K267" s="750"/>
      <c r="L267" s="750"/>
      <c r="M267" s="750"/>
      <c r="N267" s="751"/>
      <c r="O267" s="236"/>
      <c r="P267" s="305"/>
      <c r="Q267" s="305"/>
      <c r="R267" s="305"/>
      <c r="S267" s="305"/>
      <c r="T267" s="305"/>
      <c r="U267" s="305"/>
      <c r="V267" s="305"/>
      <c r="W267" s="305"/>
      <c r="X267" s="305"/>
      <c r="Y267" s="305"/>
      <c r="Z267" s="305"/>
      <c r="AA267" s="305"/>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8"/>
      <c r="DI267" s="188"/>
      <c r="DJ267" s="188"/>
      <c r="DK267" s="188"/>
      <c r="DL267" s="188"/>
      <c r="DM267" s="188"/>
      <c r="DN267" s="188"/>
      <c r="DO267" s="188"/>
      <c r="DP267" s="188"/>
      <c r="DQ267" s="188"/>
      <c r="DR267" s="188"/>
      <c r="DS267" s="188"/>
      <c r="DT267" s="188"/>
      <c r="DU267" s="188"/>
      <c r="DV267" s="188"/>
      <c r="DW267" s="188"/>
      <c r="DX267" s="188"/>
      <c r="DY267" s="188"/>
      <c r="DZ267" s="188"/>
      <c r="EA267" s="188"/>
      <c r="EB267" s="188"/>
      <c r="EC267" s="188"/>
      <c r="ED267" s="188"/>
      <c r="EE267" s="188"/>
      <c r="EF267" s="188"/>
      <c r="EG267" s="188"/>
      <c r="EH267" s="188"/>
      <c r="EI267" s="188"/>
      <c r="EJ267" s="188"/>
      <c r="EK267" s="188"/>
      <c r="EL267" s="188"/>
      <c r="EM267" s="188"/>
      <c r="EN267" s="188"/>
    </row>
    <row r="268" spans="1:145" s="117" customFormat="1" ht="21.75" customHeight="1">
      <c r="A268" s="623"/>
      <c r="B268" s="116"/>
      <c r="C268" s="749" t="s">
        <v>144</v>
      </c>
      <c r="D268" s="750"/>
      <c r="E268" s="750"/>
      <c r="F268" s="750"/>
      <c r="G268" s="750"/>
      <c r="H268" s="750"/>
      <c r="I268" s="750"/>
      <c r="J268" s="750"/>
      <c r="K268" s="750"/>
      <c r="L268" s="750"/>
      <c r="M268" s="750"/>
      <c r="N268" s="751"/>
      <c r="O268" s="236"/>
      <c r="P268" s="305"/>
      <c r="Q268" s="305"/>
      <c r="R268" s="305"/>
      <c r="S268" s="305"/>
      <c r="T268" s="305"/>
      <c r="U268" s="305"/>
      <c r="V268" s="305"/>
      <c r="W268" s="305"/>
      <c r="X268" s="305"/>
      <c r="Y268" s="305"/>
      <c r="Z268" s="305"/>
      <c r="AA268" s="305"/>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8"/>
      <c r="DI268" s="188"/>
      <c r="DJ268" s="188"/>
      <c r="DK268" s="188"/>
      <c r="DL268" s="188"/>
      <c r="DM268" s="188"/>
      <c r="DN268" s="188"/>
      <c r="DO268" s="188"/>
      <c r="DP268" s="188"/>
      <c r="DQ268" s="188"/>
      <c r="DR268" s="188"/>
      <c r="DS268" s="188"/>
      <c r="DT268" s="188"/>
      <c r="DU268" s="188"/>
      <c r="DV268" s="188"/>
      <c r="DW268" s="188"/>
      <c r="DX268" s="188"/>
      <c r="DY268" s="188"/>
      <c r="DZ268" s="188"/>
      <c r="EA268" s="188"/>
      <c r="EB268" s="188"/>
      <c r="EC268" s="188"/>
      <c r="ED268" s="188"/>
      <c r="EE268" s="188"/>
      <c r="EF268" s="188"/>
      <c r="EG268" s="188"/>
      <c r="EH268" s="188"/>
      <c r="EI268" s="188"/>
      <c r="EJ268" s="188"/>
      <c r="EK268" s="188"/>
      <c r="EL268" s="188"/>
      <c r="EM268" s="188"/>
      <c r="EN268" s="188"/>
    </row>
    <row r="269" spans="1:145" s="69" customFormat="1" ht="25.5" customHeight="1">
      <c r="A269" s="623"/>
      <c r="B269" s="167"/>
      <c r="C269" s="869" t="s">
        <v>145</v>
      </c>
      <c r="D269" s="870"/>
      <c r="E269" s="870"/>
      <c r="F269" s="870"/>
      <c r="G269" s="870"/>
      <c r="H269" s="870"/>
      <c r="I269" s="870"/>
      <c r="J269" s="870"/>
      <c r="K269" s="870"/>
      <c r="L269" s="870"/>
      <c r="M269" s="870"/>
      <c r="N269" s="871"/>
      <c r="O269" s="236"/>
      <c r="P269" s="305"/>
      <c r="Q269" s="305"/>
      <c r="R269" s="305"/>
      <c r="S269" s="305"/>
      <c r="T269" s="305"/>
      <c r="U269" s="305"/>
      <c r="V269" s="305"/>
      <c r="W269" s="305"/>
      <c r="X269" s="305"/>
      <c r="Y269" s="305"/>
      <c r="Z269" s="305"/>
      <c r="AA269" s="305"/>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8"/>
      <c r="DI269" s="188"/>
      <c r="DJ269" s="188"/>
      <c r="DK269" s="188"/>
      <c r="DL269" s="188"/>
      <c r="DM269" s="188"/>
      <c r="DN269" s="188"/>
      <c r="DO269" s="188"/>
      <c r="DP269" s="188"/>
      <c r="DQ269" s="188"/>
      <c r="DR269" s="188"/>
      <c r="DS269" s="188"/>
      <c r="DT269" s="188"/>
      <c r="DU269" s="188"/>
      <c r="DV269" s="188"/>
      <c r="DW269" s="188"/>
      <c r="DX269" s="188"/>
      <c r="DY269" s="188"/>
      <c r="DZ269" s="188"/>
      <c r="EA269" s="188"/>
      <c r="EB269" s="188"/>
      <c r="EC269" s="188"/>
      <c r="ED269" s="188"/>
      <c r="EE269" s="188"/>
      <c r="EF269" s="188"/>
      <c r="EG269" s="188"/>
      <c r="EH269" s="188"/>
      <c r="EI269" s="188"/>
      <c r="EJ269" s="188"/>
      <c r="EK269" s="188"/>
      <c r="EL269" s="188"/>
      <c r="EM269" s="188"/>
      <c r="EN269" s="188"/>
    </row>
    <row r="270" spans="1:145" s="168" customFormat="1" ht="68.25" customHeight="1">
      <c r="A270" s="624"/>
      <c r="B270" s="158" t="s">
        <v>281</v>
      </c>
      <c r="C270" s="285" t="s">
        <v>521</v>
      </c>
      <c r="D270" s="8"/>
      <c r="E270" s="598">
        <v>5000</v>
      </c>
      <c r="F270" s="598">
        <v>0</v>
      </c>
      <c r="G270" s="10">
        <f>(F270/E270)*100</f>
        <v>0</v>
      </c>
      <c r="H270" s="658">
        <v>1</v>
      </c>
      <c r="I270" s="285" t="s">
        <v>608</v>
      </c>
      <c r="J270" s="118" t="s">
        <v>10</v>
      </c>
      <c r="K270" s="660" t="s">
        <v>146</v>
      </c>
      <c r="L270" s="660">
        <v>0</v>
      </c>
      <c r="M270" s="10">
        <v>100</v>
      </c>
      <c r="N270" s="369">
        <v>1</v>
      </c>
      <c r="O270" s="236"/>
      <c r="P270" s="305"/>
      <c r="Q270" s="305"/>
      <c r="R270" s="305"/>
      <c r="S270" s="305"/>
      <c r="T270" s="305"/>
      <c r="U270" s="305"/>
      <c r="V270" s="305"/>
      <c r="W270" s="305"/>
      <c r="X270" s="305"/>
      <c r="Y270" s="305"/>
      <c r="Z270" s="305"/>
      <c r="AA270" s="305"/>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8"/>
      <c r="DI270" s="188"/>
      <c r="DJ270" s="188"/>
      <c r="DK270" s="188"/>
      <c r="DL270" s="188"/>
      <c r="DM270" s="188"/>
      <c r="DN270" s="188"/>
      <c r="DO270" s="188"/>
      <c r="DP270" s="188"/>
      <c r="DQ270" s="188"/>
      <c r="DR270" s="188"/>
      <c r="DS270" s="188"/>
      <c r="DT270" s="188"/>
      <c r="DU270" s="188"/>
      <c r="DV270" s="188"/>
      <c r="DW270" s="188"/>
      <c r="DX270" s="188"/>
      <c r="DY270" s="188"/>
      <c r="DZ270" s="188"/>
      <c r="EA270" s="188"/>
      <c r="EB270" s="188"/>
      <c r="EC270" s="188"/>
      <c r="ED270" s="188"/>
      <c r="EE270" s="188"/>
      <c r="EF270" s="188"/>
      <c r="EG270" s="188"/>
      <c r="EH270" s="188"/>
      <c r="EI270" s="188"/>
      <c r="EJ270" s="188"/>
      <c r="EK270" s="188"/>
      <c r="EL270" s="188"/>
      <c r="EM270" s="188"/>
      <c r="EN270" s="188"/>
      <c r="EO270" s="184"/>
    </row>
    <row r="271" spans="1:145" s="305" customFormat="1" ht="68.25" customHeight="1">
      <c r="A271" s="188"/>
      <c r="B271" s="158"/>
      <c r="C271" s="285"/>
      <c r="D271" s="8"/>
      <c r="E271" s="598"/>
      <c r="F271" s="598"/>
      <c r="G271" s="10"/>
      <c r="H271" s="659"/>
      <c r="I271" s="654" t="s">
        <v>609</v>
      </c>
      <c r="J271" s="661" t="s">
        <v>10</v>
      </c>
      <c r="K271" s="662" t="s">
        <v>610</v>
      </c>
      <c r="L271" s="662">
        <v>0</v>
      </c>
      <c r="M271" s="44">
        <v>100</v>
      </c>
      <c r="N271" s="663">
        <v>1</v>
      </c>
      <c r="O271" s="236"/>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188"/>
      <c r="DI271" s="188"/>
      <c r="DJ271" s="188"/>
      <c r="DK271" s="188"/>
      <c r="DL271" s="188"/>
      <c r="DM271" s="188"/>
      <c r="DN271" s="188"/>
      <c r="DO271" s="188"/>
      <c r="DP271" s="188"/>
      <c r="DQ271" s="188"/>
      <c r="DR271" s="188"/>
      <c r="DS271" s="188"/>
      <c r="DT271" s="188"/>
      <c r="DU271" s="188"/>
      <c r="DV271" s="188"/>
      <c r="DW271" s="188"/>
      <c r="DX271" s="188"/>
      <c r="DY271" s="188"/>
      <c r="DZ271" s="188"/>
      <c r="EA271" s="188"/>
      <c r="EB271" s="188"/>
      <c r="EC271" s="188"/>
      <c r="ED271" s="188"/>
      <c r="EE271" s="188"/>
      <c r="EF271" s="188"/>
      <c r="EG271" s="188"/>
      <c r="EH271" s="188"/>
      <c r="EI271" s="188"/>
      <c r="EJ271" s="188"/>
      <c r="EK271" s="188"/>
      <c r="EL271" s="188"/>
      <c r="EM271" s="188"/>
      <c r="EN271" s="188"/>
    </row>
    <row r="272" spans="1:145" s="305" customFormat="1" ht="68.25" customHeight="1">
      <c r="A272" s="188"/>
      <c r="B272" s="158"/>
      <c r="C272" s="285"/>
      <c r="D272" s="8"/>
      <c r="E272" s="598"/>
      <c r="F272" s="598"/>
      <c r="G272" s="10"/>
      <c r="H272" s="659"/>
      <c r="I272" s="285" t="s">
        <v>611</v>
      </c>
      <c r="J272" s="10" t="s">
        <v>612</v>
      </c>
      <c r="K272" s="207">
        <v>0</v>
      </c>
      <c r="L272" s="207">
        <v>0</v>
      </c>
      <c r="M272" s="11">
        <v>100</v>
      </c>
      <c r="N272" s="481">
        <v>1</v>
      </c>
      <c r="O272" s="236"/>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88"/>
      <c r="DI272" s="188"/>
      <c r="DJ272" s="188"/>
      <c r="DK272" s="188"/>
      <c r="DL272" s="188"/>
      <c r="DM272" s="188"/>
      <c r="DN272" s="188"/>
      <c r="DO272" s="188"/>
      <c r="DP272" s="188"/>
      <c r="DQ272" s="188"/>
      <c r="DR272" s="188"/>
      <c r="DS272" s="188"/>
      <c r="DT272" s="188"/>
      <c r="DU272" s="188"/>
      <c r="DV272" s="188"/>
      <c r="DW272" s="188"/>
      <c r="DX272" s="188"/>
      <c r="DY272" s="188"/>
      <c r="DZ272" s="188"/>
      <c r="EA272" s="188"/>
      <c r="EB272" s="188"/>
      <c r="EC272" s="188"/>
      <c r="ED272" s="188"/>
      <c r="EE272" s="188"/>
      <c r="EF272" s="188"/>
      <c r="EG272" s="188"/>
      <c r="EH272" s="188"/>
      <c r="EI272" s="188"/>
      <c r="EJ272" s="188"/>
      <c r="EK272" s="188"/>
      <c r="EL272" s="188"/>
      <c r="EM272" s="188"/>
      <c r="EN272" s="188"/>
    </row>
    <row r="273" spans="1:144" s="72" customFormat="1" ht="27.75" customHeight="1">
      <c r="A273" s="625"/>
      <c r="B273" s="73"/>
      <c r="C273" s="59" t="s">
        <v>15</v>
      </c>
      <c r="D273" s="73"/>
      <c r="E273" s="422">
        <f>SUM(E270:E270)</f>
        <v>5000</v>
      </c>
      <c r="F273" s="422">
        <f>SUM(F270:F270)</f>
        <v>0</v>
      </c>
      <c r="G273" s="332">
        <f>F273/E273*100</f>
        <v>0</v>
      </c>
      <c r="H273" s="346">
        <f>G273/100</f>
        <v>0</v>
      </c>
      <c r="I273" s="59"/>
      <c r="J273" s="64"/>
      <c r="K273" s="221"/>
      <c r="L273" s="221"/>
      <c r="M273" s="424">
        <f>SUM(M270:M272)/3</f>
        <v>100</v>
      </c>
      <c r="N273" s="200">
        <f>M273/100</f>
        <v>1</v>
      </c>
      <c r="O273" s="237"/>
      <c r="P273" s="145"/>
      <c r="Q273" s="145"/>
      <c r="R273" s="145"/>
      <c r="S273" s="145"/>
      <c r="T273" s="145"/>
      <c r="U273" s="145"/>
      <c r="V273" s="145"/>
      <c r="W273" s="145"/>
      <c r="X273" s="145"/>
      <c r="Y273" s="145"/>
      <c r="Z273" s="145"/>
      <c r="AA273" s="145"/>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c r="BM273" s="187"/>
      <c r="BN273" s="187"/>
      <c r="BO273" s="187"/>
      <c r="BP273" s="187"/>
      <c r="BQ273" s="187"/>
      <c r="BR273" s="187"/>
      <c r="BS273" s="187"/>
      <c r="BT273" s="187"/>
      <c r="BU273" s="187"/>
      <c r="BV273" s="187"/>
      <c r="BW273" s="187"/>
      <c r="BX273" s="187"/>
      <c r="BY273" s="187"/>
      <c r="BZ273" s="187"/>
      <c r="CA273" s="187"/>
      <c r="CB273" s="187"/>
      <c r="CC273" s="187"/>
      <c r="CD273" s="187"/>
      <c r="CE273" s="187"/>
      <c r="CF273" s="187"/>
      <c r="CG273" s="187"/>
      <c r="CH273" s="187"/>
      <c r="CI273" s="187"/>
      <c r="CJ273" s="187"/>
      <c r="CK273" s="187"/>
      <c r="CL273" s="187"/>
      <c r="CM273" s="187"/>
      <c r="CN273" s="187"/>
      <c r="CO273" s="187"/>
      <c r="CP273" s="187"/>
      <c r="CQ273" s="187"/>
      <c r="CR273" s="187"/>
      <c r="CS273" s="187"/>
      <c r="CT273" s="187"/>
      <c r="CU273" s="187"/>
      <c r="CV273" s="187"/>
      <c r="CW273" s="187"/>
      <c r="CX273" s="187"/>
      <c r="CY273" s="187"/>
      <c r="CZ273" s="187"/>
      <c r="DA273" s="187"/>
      <c r="DB273" s="187"/>
      <c r="DC273" s="187"/>
      <c r="DD273" s="187"/>
      <c r="DE273" s="187"/>
      <c r="DF273" s="187"/>
      <c r="DG273" s="187"/>
      <c r="DH273" s="187"/>
      <c r="DI273" s="187"/>
      <c r="DJ273" s="187"/>
      <c r="DK273" s="187"/>
      <c r="DL273" s="187"/>
      <c r="DM273" s="187"/>
      <c r="DN273" s="187"/>
      <c r="DO273" s="187"/>
      <c r="DP273" s="187"/>
      <c r="DQ273" s="187"/>
      <c r="DR273" s="187"/>
      <c r="DS273" s="187"/>
      <c r="DT273" s="187"/>
      <c r="DU273" s="187"/>
      <c r="DV273" s="187"/>
      <c r="DW273" s="187"/>
      <c r="DX273" s="187"/>
      <c r="DY273" s="187"/>
      <c r="DZ273" s="187"/>
      <c r="EA273" s="187"/>
      <c r="EB273" s="187"/>
      <c r="EC273" s="187"/>
      <c r="ED273" s="187"/>
      <c r="EE273" s="187"/>
      <c r="EF273" s="187"/>
      <c r="EG273" s="187"/>
      <c r="EH273" s="187"/>
      <c r="EI273" s="187"/>
      <c r="EJ273" s="187"/>
      <c r="EK273" s="187"/>
      <c r="EL273" s="187"/>
      <c r="EM273" s="187"/>
      <c r="EN273" s="187"/>
    </row>
    <row r="274" spans="1:144" s="119" customFormat="1" ht="34.5" customHeight="1">
      <c r="B274" s="120" t="s">
        <v>282</v>
      </c>
      <c r="C274" s="774" t="s">
        <v>147</v>
      </c>
      <c r="D274" s="775"/>
      <c r="E274" s="775"/>
      <c r="F274" s="775"/>
      <c r="G274" s="775"/>
      <c r="H274" s="775"/>
      <c r="I274" s="775"/>
      <c r="J274" s="775"/>
      <c r="K274" s="775"/>
      <c r="L274" s="775"/>
      <c r="M274" s="775"/>
      <c r="N274" s="776"/>
      <c r="O274" s="236"/>
      <c r="P274" s="306"/>
      <c r="Q274" s="306"/>
      <c r="R274" s="306"/>
      <c r="S274" s="306"/>
      <c r="T274" s="306"/>
      <c r="U274" s="306"/>
      <c r="V274" s="306"/>
      <c r="W274" s="306"/>
      <c r="X274" s="306"/>
      <c r="Y274" s="306"/>
      <c r="Z274" s="306"/>
      <c r="AA274" s="306"/>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1"/>
      <c r="BU274" s="121"/>
      <c r="BV274" s="121"/>
      <c r="BW274" s="121"/>
      <c r="BX274" s="121"/>
      <c r="BY274" s="121"/>
      <c r="BZ274" s="121"/>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1"/>
      <c r="DJ274" s="121"/>
      <c r="DK274" s="121"/>
      <c r="DL274" s="121"/>
      <c r="DM274" s="121"/>
      <c r="DN274" s="121"/>
      <c r="DO274" s="121"/>
      <c r="DP274" s="121"/>
      <c r="DQ274" s="121"/>
      <c r="DR274" s="121"/>
      <c r="DS274" s="121"/>
      <c r="DT274" s="121"/>
      <c r="DU274" s="121"/>
      <c r="DV274" s="121"/>
      <c r="DW274" s="121"/>
      <c r="DX274" s="121"/>
      <c r="DY274" s="121"/>
      <c r="DZ274" s="121"/>
      <c r="EA274" s="121"/>
      <c r="EB274" s="121"/>
      <c r="EC274" s="121"/>
      <c r="ED274" s="121"/>
      <c r="EE274" s="121"/>
      <c r="EF274" s="121"/>
      <c r="EG274" s="121"/>
      <c r="EH274" s="121"/>
      <c r="EI274" s="121"/>
      <c r="EJ274" s="121"/>
      <c r="EK274" s="121"/>
      <c r="EL274" s="121"/>
      <c r="EM274" s="121"/>
      <c r="EN274" s="121"/>
    </row>
    <row r="275" spans="1:144" s="69" customFormat="1" ht="30" customHeight="1">
      <c r="A275" s="623"/>
      <c r="B275" s="122"/>
      <c r="C275" s="749" t="s">
        <v>148</v>
      </c>
      <c r="D275" s="750"/>
      <c r="E275" s="750"/>
      <c r="F275" s="750"/>
      <c r="G275" s="750"/>
      <c r="H275" s="750"/>
      <c r="I275" s="750"/>
      <c r="J275" s="750"/>
      <c r="K275" s="750"/>
      <c r="L275" s="750"/>
      <c r="M275" s="750"/>
      <c r="N275" s="751"/>
      <c r="O275" s="236"/>
      <c r="P275" s="305"/>
      <c r="Q275" s="305"/>
      <c r="R275" s="305"/>
      <c r="S275" s="305"/>
      <c r="T275" s="305"/>
      <c r="U275" s="305"/>
      <c r="V275" s="305"/>
      <c r="W275" s="305"/>
      <c r="X275" s="305"/>
      <c r="Y275" s="305"/>
      <c r="Z275" s="305"/>
      <c r="AA275" s="305"/>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c r="CA275" s="188"/>
      <c r="CB275" s="188"/>
      <c r="CC275" s="188"/>
      <c r="CD275" s="188"/>
      <c r="CE275" s="18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88"/>
      <c r="DI275" s="188"/>
      <c r="DJ275" s="188"/>
      <c r="DK275" s="188"/>
      <c r="DL275" s="188"/>
      <c r="DM275" s="188"/>
      <c r="DN275" s="188"/>
      <c r="DO275" s="188"/>
      <c r="DP275" s="188"/>
      <c r="DQ275" s="188"/>
      <c r="DR275" s="188"/>
      <c r="DS275" s="188"/>
      <c r="DT275" s="188"/>
      <c r="DU275" s="188"/>
      <c r="DV275" s="188"/>
      <c r="DW275" s="188"/>
      <c r="DX275" s="188"/>
      <c r="DY275" s="188"/>
      <c r="DZ275" s="188"/>
      <c r="EA275" s="188"/>
      <c r="EB275" s="188"/>
      <c r="EC275" s="188"/>
      <c r="ED275" s="188"/>
      <c r="EE275" s="188"/>
      <c r="EF275" s="188"/>
      <c r="EG275" s="188"/>
      <c r="EH275" s="188"/>
      <c r="EI275" s="188"/>
      <c r="EJ275" s="188"/>
      <c r="EK275" s="188"/>
      <c r="EL275" s="188"/>
      <c r="EM275" s="188"/>
      <c r="EN275" s="188"/>
    </row>
    <row r="276" spans="1:144" s="69" customFormat="1" ht="34.5" customHeight="1">
      <c r="A276" s="623"/>
      <c r="B276" s="122"/>
      <c r="C276" s="749" t="s">
        <v>149</v>
      </c>
      <c r="D276" s="750"/>
      <c r="E276" s="750"/>
      <c r="F276" s="750"/>
      <c r="G276" s="750"/>
      <c r="H276" s="750"/>
      <c r="I276" s="750"/>
      <c r="J276" s="750"/>
      <c r="K276" s="750"/>
      <c r="L276" s="750"/>
      <c r="M276" s="750"/>
      <c r="N276" s="751"/>
      <c r="O276" s="236"/>
      <c r="P276" s="305"/>
      <c r="Q276" s="305"/>
      <c r="R276" s="305"/>
      <c r="S276" s="305"/>
      <c r="T276" s="305"/>
      <c r="U276" s="305"/>
      <c r="V276" s="305"/>
      <c r="W276" s="305"/>
      <c r="X276" s="305"/>
      <c r="Y276" s="305"/>
      <c r="Z276" s="305"/>
      <c r="AA276" s="305"/>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8"/>
      <c r="DI276" s="188"/>
      <c r="DJ276" s="188"/>
      <c r="DK276" s="188"/>
      <c r="DL276" s="188"/>
      <c r="DM276" s="188"/>
      <c r="DN276" s="188"/>
      <c r="DO276" s="188"/>
      <c r="DP276" s="188"/>
      <c r="DQ276" s="188"/>
      <c r="DR276" s="188"/>
      <c r="DS276" s="188"/>
      <c r="DT276" s="188"/>
      <c r="DU276" s="188"/>
      <c r="DV276" s="188"/>
      <c r="DW276" s="188"/>
      <c r="DX276" s="188"/>
      <c r="DY276" s="188"/>
      <c r="DZ276" s="188"/>
      <c r="EA276" s="188"/>
      <c r="EB276" s="188"/>
      <c r="EC276" s="188"/>
      <c r="ED276" s="188"/>
      <c r="EE276" s="188"/>
      <c r="EF276" s="188"/>
      <c r="EG276" s="188"/>
      <c r="EH276" s="188"/>
      <c r="EI276" s="188"/>
      <c r="EJ276" s="188"/>
      <c r="EK276" s="188"/>
      <c r="EL276" s="188"/>
      <c r="EM276" s="188"/>
      <c r="EN276" s="188"/>
    </row>
    <row r="277" spans="1:144" s="123" customFormat="1" ht="27.75" customHeight="1">
      <c r="B277" s="124"/>
      <c r="C277" s="815" t="s">
        <v>150</v>
      </c>
      <c r="D277" s="816"/>
      <c r="E277" s="816"/>
      <c r="F277" s="816"/>
      <c r="G277" s="816"/>
      <c r="H277" s="816"/>
      <c r="I277" s="816"/>
      <c r="J277" s="816"/>
      <c r="K277" s="816"/>
      <c r="L277" s="816"/>
      <c r="M277" s="816"/>
      <c r="N277" s="817"/>
      <c r="O277" s="237"/>
      <c r="P277" s="307"/>
      <c r="Q277" s="307"/>
      <c r="R277" s="307"/>
      <c r="S277" s="307"/>
      <c r="T277" s="307"/>
      <c r="U277" s="307"/>
      <c r="V277" s="307"/>
      <c r="W277" s="307"/>
      <c r="X277" s="307"/>
      <c r="Y277" s="307"/>
      <c r="Z277" s="307"/>
      <c r="AA277" s="307"/>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25"/>
      <c r="EE277" s="125"/>
      <c r="EF277" s="125"/>
      <c r="EG277" s="125"/>
      <c r="EH277" s="125"/>
      <c r="EI277" s="125"/>
      <c r="EJ277" s="125"/>
      <c r="EK277" s="125"/>
      <c r="EL277" s="125"/>
      <c r="EM277" s="125"/>
      <c r="EN277" s="125"/>
    </row>
    <row r="278" spans="1:144" s="123" customFormat="1" ht="121.5" customHeight="1">
      <c r="B278" s="31" t="s">
        <v>432</v>
      </c>
      <c r="C278" s="41" t="s">
        <v>522</v>
      </c>
      <c r="D278" s="31"/>
      <c r="E278" s="669">
        <v>272000</v>
      </c>
      <c r="F278" s="669">
        <v>272000</v>
      </c>
      <c r="G278" s="42">
        <f>(F278/E278)*100</f>
        <v>100</v>
      </c>
      <c r="H278" s="344">
        <f>G278/100</f>
        <v>1</v>
      </c>
      <c r="I278" s="522" t="s">
        <v>520</v>
      </c>
      <c r="J278" s="518" t="s">
        <v>10</v>
      </c>
      <c r="K278" s="518">
        <v>100</v>
      </c>
      <c r="L278" s="520">
        <v>100</v>
      </c>
      <c r="M278" s="42">
        <v>100</v>
      </c>
      <c r="N278" s="666">
        <f>M278/100</f>
        <v>1</v>
      </c>
      <c r="O278" s="518"/>
      <c r="P278" s="307"/>
      <c r="Q278" s="307"/>
      <c r="R278" s="307"/>
      <c r="S278" s="307"/>
      <c r="T278" s="307"/>
      <c r="U278" s="307"/>
      <c r="V278" s="307"/>
      <c r="W278" s="307"/>
      <c r="X278" s="307"/>
      <c r="Y278" s="307"/>
      <c r="Z278" s="307"/>
      <c r="AA278" s="307"/>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25"/>
      <c r="EE278" s="125"/>
      <c r="EF278" s="125"/>
      <c r="EG278" s="125"/>
      <c r="EH278" s="125"/>
      <c r="EI278" s="125"/>
      <c r="EJ278" s="125"/>
      <c r="EK278" s="125"/>
      <c r="EL278" s="125"/>
      <c r="EM278" s="125"/>
      <c r="EN278" s="125"/>
    </row>
    <row r="279" spans="1:144" s="123" customFormat="1" ht="166.5" customHeight="1">
      <c r="B279" s="31" t="s">
        <v>433</v>
      </c>
      <c r="C279" s="41" t="s">
        <v>523</v>
      </c>
      <c r="D279" s="31"/>
      <c r="E279" s="669">
        <v>9259000</v>
      </c>
      <c r="F279" s="669">
        <v>9219679.3900000006</v>
      </c>
      <c r="G279" s="42">
        <f>(F279/E279)*100</f>
        <v>99.575325521114593</v>
      </c>
      <c r="H279" s="344">
        <f>G279/100</f>
        <v>0.99575325521114588</v>
      </c>
      <c r="I279" s="522" t="s">
        <v>151</v>
      </c>
      <c r="J279" s="518" t="s">
        <v>10</v>
      </c>
      <c r="K279" s="518" t="s">
        <v>606</v>
      </c>
      <c r="L279" s="520">
        <v>87.7</v>
      </c>
      <c r="M279" s="42">
        <f>L279/90*100</f>
        <v>97.444444444444443</v>
      </c>
      <c r="N279" s="666">
        <f t="shared" ref="N279:N287" si="41">M279/100</f>
        <v>0.97444444444444445</v>
      </c>
      <c r="O279" s="518" t="s">
        <v>625</v>
      </c>
      <c r="P279" s="307"/>
      <c r="Q279" s="307"/>
      <c r="R279" s="307"/>
      <c r="S279" s="307"/>
      <c r="T279" s="307"/>
      <c r="U279" s="307"/>
      <c r="V279" s="307"/>
      <c r="W279" s="307"/>
      <c r="X279" s="307"/>
      <c r="Y279" s="307"/>
      <c r="Z279" s="307"/>
      <c r="AA279" s="307"/>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25"/>
      <c r="DG279" s="125"/>
      <c r="DH279" s="125"/>
      <c r="DI279" s="125"/>
      <c r="DJ279" s="125"/>
      <c r="DK279" s="125"/>
      <c r="DL279" s="125"/>
      <c r="DM279" s="125"/>
      <c r="DN279" s="125"/>
      <c r="DO279" s="125"/>
      <c r="DP279" s="125"/>
      <c r="DQ279" s="125"/>
      <c r="DR279" s="125"/>
      <c r="DS279" s="125"/>
      <c r="DT279" s="125"/>
      <c r="DU279" s="125"/>
      <c r="DV279" s="125"/>
      <c r="DW279" s="125"/>
      <c r="DX279" s="125"/>
      <c r="DY279" s="125"/>
      <c r="DZ279" s="125"/>
      <c r="EA279" s="125"/>
      <c r="EB279" s="125"/>
      <c r="EC279" s="125"/>
      <c r="ED279" s="125"/>
      <c r="EE279" s="125"/>
      <c r="EF279" s="125"/>
      <c r="EG279" s="125"/>
      <c r="EH279" s="125"/>
      <c r="EI279" s="125"/>
      <c r="EJ279" s="125"/>
      <c r="EK279" s="125"/>
      <c r="EL279" s="125"/>
      <c r="EM279" s="125"/>
      <c r="EN279" s="125"/>
    </row>
    <row r="280" spans="1:144" s="123" customFormat="1" ht="86.25" customHeight="1">
      <c r="B280" s="31"/>
      <c r="C280" s="41"/>
      <c r="D280" s="31"/>
      <c r="E280" s="537"/>
      <c r="F280" s="537"/>
      <c r="G280" s="42"/>
      <c r="H280" s="344"/>
      <c r="I280" s="522" t="s">
        <v>616</v>
      </c>
      <c r="J280" s="518" t="s">
        <v>10</v>
      </c>
      <c r="K280" s="518" t="s">
        <v>613</v>
      </c>
      <c r="L280" s="518">
        <v>98.9</v>
      </c>
      <c r="M280" s="42">
        <f>L280/95*100</f>
        <v>104.10526315789474</v>
      </c>
      <c r="N280" s="666">
        <f t="shared" si="41"/>
        <v>1.0410526315789475</v>
      </c>
      <c r="O280" s="237"/>
      <c r="P280" s="307"/>
      <c r="Q280" s="307"/>
      <c r="R280" s="307"/>
      <c r="S280" s="307"/>
      <c r="T280" s="307"/>
      <c r="U280" s="307"/>
      <c r="V280" s="307"/>
      <c r="W280" s="307"/>
      <c r="X280" s="307"/>
      <c r="Y280" s="307"/>
      <c r="Z280" s="307"/>
      <c r="AA280" s="307"/>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c r="BY280" s="125"/>
      <c r="BZ280" s="125"/>
      <c r="CA280" s="125"/>
      <c r="CB280" s="125"/>
      <c r="CC280" s="125"/>
      <c r="CD280" s="125"/>
      <c r="CE280" s="125"/>
      <c r="CF280" s="125"/>
      <c r="CG280" s="125"/>
      <c r="CH280" s="125"/>
      <c r="CI280" s="125"/>
      <c r="CJ280" s="125"/>
      <c r="CK280" s="125"/>
      <c r="CL280" s="125"/>
      <c r="CM280" s="125"/>
      <c r="CN280" s="125"/>
      <c r="CO280" s="125"/>
      <c r="CP280" s="125"/>
      <c r="CQ280" s="125"/>
      <c r="CR280" s="125"/>
      <c r="CS280" s="125"/>
      <c r="CT280" s="125"/>
      <c r="CU280" s="125"/>
      <c r="CV280" s="125"/>
      <c r="CW280" s="125"/>
      <c r="CX280" s="125"/>
      <c r="CY280" s="125"/>
      <c r="CZ280" s="125"/>
      <c r="DA280" s="125"/>
      <c r="DB280" s="125"/>
      <c r="DC280" s="125"/>
      <c r="DD280" s="125"/>
      <c r="DE280" s="125"/>
      <c r="DF280" s="125"/>
      <c r="DG280" s="125"/>
      <c r="DH280" s="125"/>
      <c r="DI280" s="125"/>
      <c r="DJ280" s="125"/>
      <c r="DK280" s="125"/>
      <c r="DL280" s="125"/>
      <c r="DM280" s="125"/>
      <c r="DN280" s="125"/>
      <c r="DO280" s="125"/>
      <c r="DP280" s="125"/>
      <c r="DQ280" s="125"/>
      <c r="DR280" s="125"/>
      <c r="DS280" s="125"/>
      <c r="DT280" s="125"/>
      <c r="DU280" s="125"/>
      <c r="DV280" s="125"/>
      <c r="DW280" s="125"/>
      <c r="DX280" s="125"/>
      <c r="DY280" s="125"/>
      <c r="DZ280" s="125"/>
      <c r="EA280" s="125"/>
      <c r="EB280" s="125"/>
      <c r="EC280" s="125"/>
      <c r="ED280" s="125"/>
      <c r="EE280" s="125"/>
      <c r="EF280" s="125"/>
      <c r="EG280" s="125"/>
      <c r="EH280" s="125"/>
      <c r="EI280" s="125"/>
      <c r="EJ280" s="125"/>
      <c r="EK280" s="125"/>
      <c r="EL280" s="125"/>
      <c r="EM280" s="125"/>
      <c r="EN280" s="125"/>
    </row>
    <row r="281" spans="1:144" s="123" customFormat="1" ht="86.25" customHeight="1">
      <c r="B281" s="31"/>
      <c r="C281" s="41"/>
      <c r="D281" s="31"/>
      <c r="E281" s="664"/>
      <c r="F281" s="664"/>
      <c r="G281" s="42"/>
      <c r="H281" s="344"/>
      <c r="I281" s="522" t="s">
        <v>617</v>
      </c>
      <c r="J281" s="518" t="s">
        <v>10</v>
      </c>
      <c r="K281" s="518">
        <v>100</v>
      </c>
      <c r="L281" s="518">
        <v>100</v>
      </c>
      <c r="M281" s="42">
        <f>L281/K281*100</f>
        <v>100</v>
      </c>
      <c r="N281" s="666">
        <f t="shared" si="41"/>
        <v>1</v>
      </c>
      <c r="O281" s="237"/>
      <c r="P281" s="307"/>
      <c r="Q281" s="307"/>
      <c r="R281" s="307"/>
      <c r="S281" s="307"/>
      <c r="T281" s="307"/>
      <c r="U281" s="307"/>
      <c r="V281" s="307"/>
      <c r="W281" s="307"/>
      <c r="X281" s="307"/>
      <c r="Y281" s="307"/>
      <c r="Z281" s="307"/>
      <c r="AA281" s="307"/>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c r="BY281" s="125"/>
      <c r="BZ281" s="125"/>
      <c r="CA281" s="125"/>
      <c r="CB281" s="125"/>
      <c r="CC281" s="125"/>
      <c r="CD281" s="125"/>
      <c r="CE281" s="125"/>
      <c r="CF281" s="125"/>
      <c r="CG281" s="125"/>
      <c r="CH281" s="125"/>
      <c r="CI281" s="125"/>
      <c r="CJ281" s="125"/>
      <c r="CK281" s="125"/>
      <c r="CL281" s="125"/>
      <c r="CM281" s="125"/>
      <c r="CN281" s="125"/>
      <c r="CO281" s="125"/>
      <c r="CP281" s="125"/>
      <c r="CQ281" s="125"/>
      <c r="CR281" s="125"/>
      <c r="CS281" s="125"/>
      <c r="CT281" s="125"/>
      <c r="CU281" s="125"/>
      <c r="CV281" s="125"/>
      <c r="CW281" s="125"/>
      <c r="CX281" s="125"/>
      <c r="CY281" s="125"/>
      <c r="CZ281" s="125"/>
      <c r="DA281" s="125"/>
      <c r="DB281" s="125"/>
      <c r="DC281" s="125"/>
      <c r="DD281" s="125"/>
      <c r="DE281" s="125"/>
      <c r="DF281" s="125"/>
      <c r="DG281" s="125"/>
      <c r="DH281" s="125"/>
      <c r="DI281" s="125"/>
      <c r="DJ281" s="125"/>
      <c r="DK281" s="125"/>
      <c r="DL281" s="125"/>
      <c r="DM281" s="125"/>
      <c r="DN281" s="125"/>
      <c r="DO281" s="125"/>
      <c r="DP281" s="125"/>
      <c r="DQ281" s="125"/>
      <c r="DR281" s="125"/>
      <c r="DS281" s="125"/>
      <c r="DT281" s="125"/>
      <c r="DU281" s="125"/>
      <c r="DV281" s="125"/>
      <c r="DW281" s="125"/>
      <c r="DX281" s="125"/>
      <c r="DY281" s="125"/>
      <c r="DZ281" s="125"/>
      <c r="EA281" s="125"/>
      <c r="EB281" s="125"/>
      <c r="EC281" s="125"/>
      <c r="ED281" s="125"/>
      <c r="EE281" s="125"/>
      <c r="EF281" s="125"/>
      <c r="EG281" s="125"/>
      <c r="EH281" s="125"/>
      <c r="EI281" s="125"/>
      <c r="EJ281" s="125"/>
      <c r="EK281" s="125"/>
      <c r="EL281" s="125"/>
      <c r="EM281" s="125"/>
      <c r="EN281" s="125"/>
    </row>
    <row r="282" spans="1:144" s="123" customFormat="1" ht="86.25" customHeight="1">
      <c r="B282" s="31"/>
      <c r="C282" s="41"/>
      <c r="D282" s="31"/>
      <c r="E282" s="664"/>
      <c r="F282" s="664"/>
      <c r="G282" s="42"/>
      <c r="H282" s="344"/>
      <c r="I282" s="522" t="s">
        <v>618</v>
      </c>
      <c r="J282" s="518" t="s">
        <v>10</v>
      </c>
      <c r="K282" s="518">
        <v>100</v>
      </c>
      <c r="L282" s="518">
        <v>100</v>
      </c>
      <c r="M282" s="42">
        <f t="shared" ref="M282:M287" si="42">L282/K282*100</f>
        <v>100</v>
      </c>
      <c r="N282" s="666">
        <f t="shared" si="41"/>
        <v>1</v>
      </c>
      <c r="O282" s="237"/>
      <c r="P282" s="307"/>
      <c r="Q282" s="307"/>
      <c r="R282" s="307"/>
      <c r="S282" s="307"/>
      <c r="T282" s="307"/>
      <c r="U282" s="307"/>
      <c r="V282" s="307"/>
      <c r="W282" s="307"/>
      <c r="X282" s="307"/>
      <c r="Y282" s="307"/>
      <c r="Z282" s="307"/>
      <c r="AA282" s="307"/>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c r="BY282" s="125"/>
      <c r="BZ282" s="125"/>
      <c r="CA282" s="125"/>
      <c r="CB282" s="125"/>
      <c r="CC282" s="125"/>
      <c r="CD282" s="125"/>
      <c r="CE282" s="125"/>
      <c r="CF282" s="125"/>
      <c r="CG282" s="125"/>
      <c r="CH282" s="125"/>
      <c r="CI282" s="125"/>
      <c r="CJ282" s="125"/>
      <c r="CK282" s="125"/>
      <c r="CL282" s="125"/>
      <c r="CM282" s="125"/>
      <c r="CN282" s="125"/>
      <c r="CO282" s="125"/>
      <c r="CP282" s="125"/>
      <c r="CQ282" s="125"/>
      <c r="CR282" s="125"/>
      <c r="CS282" s="125"/>
      <c r="CT282" s="125"/>
      <c r="CU282" s="125"/>
      <c r="CV282" s="125"/>
      <c r="CW282" s="125"/>
      <c r="CX282" s="125"/>
      <c r="CY282" s="125"/>
      <c r="CZ282" s="125"/>
      <c r="DA282" s="125"/>
      <c r="DB282" s="125"/>
      <c r="DC282" s="125"/>
      <c r="DD282" s="125"/>
      <c r="DE282" s="125"/>
      <c r="DF282" s="125"/>
      <c r="DG282" s="125"/>
      <c r="DH282" s="125"/>
      <c r="DI282" s="125"/>
      <c r="DJ282" s="125"/>
      <c r="DK282" s="125"/>
      <c r="DL282" s="125"/>
      <c r="DM282" s="125"/>
      <c r="DN282" s="125"/>
      <c r="DO282" s="125"/>
      <c r="DP282" s="125"/>
      <c r="DQ282" s="125"/>
      <c r="DR282" s="125"/>
      <c r="DS282" s="125"/>
      <c r="DT282" s="125"/>
      <c r="DU282" s="125"/>
      <c r="DV282" s="125"/>
      <c r="DW282" s="125"/>
      <c r="DX282" s="125"/>
      <c r="DY282" s="125"/>
      <c r="DZ282" s="125"/>
      <c r="EA282" s="125"/>
      <c r="EB282" s="125"/>
      <c r="EC282" s="125"/>
      <c r="ED282" s="125"/>
      <c r="EE282" s="125"/>
      <c r="EF282" s="125"/>
      <c r="EG282" s="125"/>
      <c r="EH282" s="125"/>
      <c r="EI282" s="125"/>
      <c r="EJ282" s="125"/>
      <c r="EK282" s="125"/>
      <c r="EL282" s="125"/>
      <c r="EM282" s="125"/>
      <c r="EN282" s="125"/>
    </row>
    <row r="283" spans="1:144" s="123" customFormat="1" ht="86.25" customHeight="1">
      <c r="B283" s="31"/>
      <c r="C283" s="41"/>
      <c r="D283" s="31"/>
      <c r="E283" s="664"/>
      <c r="F283" s="664"/>
      <c r="G283" s="42"/>
      <c r="H283" s="344"/>
      <c r="I283" s="522" t="s">
        <v>619</v>
      </c>
      <c r="J283" s="518" t="s">
        <v>615</v>
      </c>
      <c r="K283" s="518">
        <v>1</v>
      </c>
      <c r="L283" s="518">
        <v>1</v>
      </c>
      <c r="M283" s="42">
        <f t="shared" si="42"/>
        <v>100</v>
      </c>
      <c r="N283" s="666">
        <f t="shared" si="41"/>
        <v>1</v>
      </c>
      <c r="O283" s="237"/>
      <c r="P283" s="307"/>
      <c r="Q283" s="307"/>
      <c r="R283" s="307"/>
      <c r="S283" s="307"/>
      <c r="T283" s="307"/>
      <c r="U283" s="307"/>
      <c r="V283" s="307"/>
      <c r="W283" s="307"/>
      <c r="X283" s="307"/>
      <c r="Y283" s="307"/>
      <c r="Z283" s="307"/>
      <c r="AA283" s="307"/>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c r="BY283" s="125"/>
      <c r="BZ283" s="125"/>
      <c r="CA283" s="125"/>
      <c r="CB283" s="125"/>
      <c r="CC283" s="125"/>
      <c r="CD283" s="125"/>
      <c r="CE283" s="125"/>
      <c r="CF283" s="125"/>
      <c r="CG283" s="125"/>
      <c r="CH283" s="125"/>
      <c r="CI283" s="125"/>
      <c r="CJ283" s="125"/>
      <c r="CK283" s="125"/>
      <c r="CL283" s="125"/>
      <c r="CM283" s="125"/>
      <c r="CN283" s="125"/>
      <c r="CO283" s="125"/>
      <c r="CP283" s="125"/>
      <c r="CQ283" s="125"/>
      <c r="CR283" s="125"/>
      <c r="CS283" s="125"/>
      <c r="CT283" s="125"/>
      <c r="CU283" s="125"/>
      <c r="CV283" s="125"/>
      <c r="CW283" s="125"/>
      <c r="CX283" s="125"/>
      <c r="CY283" s="125"/>
      <c r="CZ283" s="125"/>
      <c r="DA283" s="125"/>
      <c r="DB283" s="125"/>
      <c r="DC283" s="125"/>
      <c r="DD283" s="125"/>
      <c r="DE283" s="125"/>
      <c r="DF283" s="125"/>
      <c r="DG283" s="125"/>
      <c r="DH283" s="125"/>
      <c r="DI283" s="125"/>
      <c r="DJ283" s="125"/>
      <c r="DK283" s="125"/>
      <c r="DL283" s="125"/>
      <c r="DM283" s="125"/>
      <c r="DN283" s="125"/>
      <c r="DO283" s="125"/>
      <c r="DP283" s="125"/>
      <c r="DQ283" s="125"/>
      <c r="DR283" s="125"/>
      <c r="DS283" s="125"/>
      <c r="DT283" s="125"/>
      <c r="DU283" s="125"/>
      <c r="DV283" s="125"/>
      <c r="DW283" s="125"/>
      <c r="DX283" s="125"/>
      <c r="DY283" s="125"/>
      <c r="DZ283" s="125"/>
      <c r="EA283" s="125"/>
      <c r="EB283" s="125"/>
      <c r="EC283" s="125"/>
      <c r="ED283" s="125"/>
      <c r="EE283" s="125"/>
      <c r="EF283" s="125"/>
      <c r="EG283" s="125"/>
      <c r="EH283" s="125"/>
      <c r="EI283" s="125"/>
      <c r="EJ283" s="125"/>
      <c r="EK283" s="125"/>
      <c r="EL283" s="125"/>
      <c r="EM283" s="125"/>
      <c r="EN283" s="125"/>
    </row>
    <row r="284" spans="1:144" s="123" customFormat="1" ht="86.25" customHeight="1">
      <c r="B284" s="31"/>
      <c r="C284" s="41"/>
      <c r="D284" s="31"/>
      <c r="E284" s="664"/>
      <c r="F284" s="664"/>
      <c r="G284" s="42"/>
      <c r="H284" s="344"/>
      <c r="I284" s="522" t="s">
        <v>620</v>
      </c>
      <c r="J284" s="518" t="s">
        <v>10</v>
      </c>
      <c r="K284" s="518">
        <v>85</v>
      </c>
      <c r="L284" s="520">
        <v>76.900000000000006</v>
      </c>
      <c r="M284" s="42">
        <f t="shared" si="42"/>
        <v>90.47058823529413</v>
      </c>
      <c r="N284" s="666">
        <f t="shared" si="41"/>
        <v>0.90470588235294125</v>
      </c>
      <c r="O284" s="518" t="s">
        <v>624</v>
      </c>
      <c r="P284" s="307"/>
      <c r="Q284" s="307"/>
      <c r="R284" s="307"/>
      <c r="S284" s="307"/>
      <c r="T284" s="307"/>
      <c r="U284" s="307"/>
      <c r="V284" s="307"/>
      <c r="W284" s="307"/>
      <c r="X284" s="307"/>
      <c r="Y284" s="307"/>
      <c r="Z284" s="307"/>
      <c r="AA284" s="307"/>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c r="BY284" s="125"/>
      <c r="BZ284" s="125"/>
      <c r="CA284" s="125"/>
      <c r="CB284" s="125"/>
      <c r="CC284" s="125"/>
      <c r="CD284" s="125"/>
      <c r="CE284" s="125"/>
      <c r="CF284" s="125"/>
      <c r="CG284" s="125"/>
      <c r="CH284" s="125"/>
      <c r="CI284" s="125"/>
      <c r="CJ284" s="125"/>
      <c r="CK284" s="125"/>
      <c r="CL284" s="125"/>
      <c r="CM284" s="125"/>
      <c r="CN284" s="125"/>
      <c r="CO284" s="125"/>
      <c r="CP284" s="125"/>
      <c r="CQ284" s="125"/>
      <c r="CR284" s="125"/>
      <c r="CS284" s="125"/>
      <c r="CT284" s="125"/>
      <c r="CU284" s="125"/>
      <c r="CV284" s="125"/>
      <c r="CW284" s="125"/>
      <c r="CX284" s="125"/>
      <c r="CY284" s="125"/>
      <c r="CZ284" s="125"/>
      <c r="DA284" s="125"/>
      <c r="DB284" s="125"/>
      <c r="DC284" s="125"/>
      <c r="DD284" s="125"/>
      <c r="DE284" s="125"/>
      <c r="DF284" s="125"/>
      <c r="DG284" s="125"/>
      <c r="DH284" s="125"/>
      <c r="DI284" s="125"/>
      <c r="DJ284" s="125"/>
      <c r="DK284" s="125"/>
      <c r="DL284" s="125"/>
      <c r="DM284" s="125"/>
      <c r="DN284" s="125"/>
      <c r="DO284" s="125"/>
      <c r="DP284" s="125"/>
      <c r="DQ284" s="125"/>
      <c r="DR284" s="125"/>
      <c r="DS284" s="125"/>
      <c r="DT284" s="125"/>
      <c r="DU284" s="125"/>
      <c r="DV284" s="125"/>
      <c r="DW284" s="125"/>
      <c r="DX284" s="125"/>
      <c r="DY284" s="125"/>
      <c r="DZ284" s="125"/>
      <c r="EA284" s="125"/>
      <c r="EB284" s="125"/>
      <c r="EC284" s="125"/>
      <c r="ED284" s="125"/>
      <c r="EE284" s="125"/>
      <c r="EF284" s="125"/>
      <c r="EG284" s="125"/>
      <c r="EH284" s="125"/>
      <c r="EI284" s="125"/>
      <c r="EJ284" s="125"/>
      <c r="EK284" s="125"/>
      <c r="EL284" s="125"/>
      <c r="EM284" s="125"/>
      <c r="EN284" s="125"/>
    </row>
    <row r="285" spans="1:144" s="123" customFormat="1" ht="86.25" customHeight="1">
      <c r="B285" s="31"/>
      <c r="C285" s="41"/>
      <c r="D285" s="31"/>
      <c r="E285" s="664"/>
      <c r="F285" s="664"/>
      <c r="G285" s="42"/>
      <c r="H285" s="344"/>
      <c r="I285" s="665" t="s">
        <v>621</v>
      </c>
      <c r="J285" s="518" t="s">
        <v>10</v>
      </c>
      <c r="K285" s="667" t="s">
        <v>614</v>
      </c>
      <c r="L285" s="520">
        <v>100</v>
      </c>
      <c r="M285" s="42">
        <f>L285/97*100</f>
        <v>103.09278350515463</v>
      </c>
      <c r="N285" s="666">
        <f t="shared" si="41"/>
        <v>1.0309278350515463</v>
      </c>
      <c r="O285" s="237"/>
      <c r="P285" s="307"/>
      <c r="Q285" s="307"/>
      <c r="R285" s="307"/>
      <c r="S285" s="307"/>
      <c r="T285" s="307"/>
      <c r="U285" s="307"/>
      <c r="V285" s="307"/>
      <c r="W285" s="307"/>
      <c r="X285" s="307"/>
      <c r="Y285" s="307"/>
      <c r="Z285" s="307"/>
      <c r="AA285" s="307"/>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c r="BY285" s="125"/>
      <c r="BZ285" s="125"/>
      <c r="CA285" s="125"/>
      <c r="CB285" s="125"/>
      <c r="CC285" s="125"/>
      <c r="CD285" s="125"/>
      <c r="CE285" s="125"/>
      <c r="CF285" s="125"/>
      <c r="CG285" s="125"/>
      <c r="CH285" s="125"/>
      <c r="CI285" s="125"/>
      <c r="CJ285" s="125"/>
      <c r="CK285" s="125"/>
      <c r="CL285" s="125"/>
      <c r="CM285" s="125"/>
      <c r="CN285" s="125"/>
      <c r="CO285" s="125"/>
      <c r="CP285" s="125"/>
      <c r="CQ285" s="125"/>
      <c r="CR285" s="125"/>
      <c r="CS285" s="125"/>
      <c r="CT285" s="125"/>
      <c r="CU285" s="125"/>
      <c r="CV285" s="125"/>
      <c r="CW285" s="125"/>
      <c r="CX285" s="125"/>
      <c r="CY285" s="125"/>
      <c r="CZ285" s="125"/>
      <c r="DA285" s="125"/>
      <c r="DB285" s="125"/>
      <c r="DC285" s="125"/>
      <c r="DD285" s="125"/>
      <c r="DE285" s="125"/>
      <c r="DF285" s="125"/>
      <c r="DG285" s="125"/>
      <c r="DH285" s="125"/>
      <c r="DI285" s="125"/>
      <c r="DJ285" s="125"/>
      <c r="DK285" s="125"/>
      <c r="DL285" s="125"/>
      <c r="DM285" s="125"/>
      <c r="DN285" s="125"/>
      <c r="DO285" s="125"/>
      <c r="DP285" s="125"/>
      <c r="DQ285" s="125"/>
      <c r="DR285" s="125"/>
      <c r="DS285" s="125"/>
      <c r="DT285" s="125"/>
      <c r="DU285" s="125"/>
      <c r="DV285" s="125"/>
      <c r="DW285" s="125"/>
      <c r="DX285" s="125"/>
      <c r="DY285" s="125"/>
      <c r="DZ285" s="125"/>
      <c r="EA285" s="125"/>
      <c r="EB285" s="125"/>
      <c r="EC285" s="125"/>
      <c r="ED285" s="125"/>
      <c r="EE285" s="125"/>
      <c r="EF285" s="125"/>
      <c r="EG285" s="125"/>
      <c r="EH285" s="125"/>
      <c r="EI285" s="125"/>
      <c r="EJ285" s="125"/>
      <c r="EK285" s="125"/>
      <c r="EL285" s="125"/>
      <c r="EM285" s="125"/>
      <c r="EN285" s="125"/>
    </row>
    <row r="286" spans="1:144" s="123" customFormat="1" ht="86.25" customHeight="1">
      <c r="B286" s="31"/>
      <c r="C286" s="41"/>
      <c r="D286" s="31"/>
      <c r="E286" s="664"/>
      <c r="F286" s="664"/>
      <c r="G286" s="42"/>
      <c r="H286" s="344"/>
      <c r="I286" s="665" t="s">
        <v>622</v>
      </c>
      <c r="J286" s="518" t="s">
        <v>10</v>
      </c>
      <c r="K286" s="667" t="s">
        <v>606</v>
      </c>
      <c r="L286" s="520">
        <v>100</v>
      </c>
      <c r="M286" s="42">
        <v>100</v>
      </c>
      <c r="N286" s="666">
        <f t="shared" si="41"/>
        <v>1</v>
      </c>
      <c r="O286" s="237"/>
      <c r="P286" s="307"/>
      <c r="Q286" s="307"/>
      <c r="R286" s="307"/>
      <c r="S286" s="307"/>
      <c r="T286" s="307"/>
      <c r="U286" s="307"/>
      <c r="V286" s="307"/>
      <c r="W286" s="307"/>
      <c r="X286" s="307"/>
      <c r="Y286" s="307"/>
      <c r="Z286" s="307"/>
      <c r="AA286" s="307"/>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c r="BY286" s="125"/>
      <c r="BZ286" s="125"/>
      <c r="CA286" s="125"/>
      <c r="CB286" s="125"/>
      <c r="CC286" s="125"/>
      <c r="CD286" s="125"/>
      <c r="CE286" s="125"/>
      <c r="CF286" s="125"/>
      <c r="CG286" s="125"/>
      <c r="CH286" s="125"/>
      <c r="CI286" s="125"/>
      <c r="CJ286" s="125"/>
      <c r="CK286" s="125"/>
      <c r="CL286" s="125"/>
      <c r="CM286" s="125"/>
      <c r="CN286" s="125"/>
      <c r="CO286" s="125"/>
      <c r="CP286" s="125"/>
      <c r="CQ286" s="125"/>
      <c r="CR286" s="125"/>
      <c r="CS286" s="125"/>
      <c r="CT286" s="125"/>
      <c r="CU286" s="125"/>
      <c r="CV286" s="125"/>
      <c r="CW286" s="125"/>
      <c r="CX286" s="125"/>
      <c r="CY286" s="125"/>
      <c r="CZ286" s="125"/>
      <c r="DA286" s="125"/>
      <c r="DB286" s="125"/>
      <c r="DC286" s="125"/>
      <c r="DD286" s="125"/>
      <c r="DE286" s="125"/>
      <c r="DF286" s="125"/>
      <c r="DG286" s="125"/>
      <c r="DH286" s="125"/>
      <c r="DI286" s="125"/>
      <c r="DJ286" s="125"/>
      <c r="DK286" s="125"/>
      <c r="DL286" s="125"/>
      <c r="DM286" s="125"/>
      <c r="DN286" s="125"/>
      <c r="DO286" s="125"/>
      <c r="DP286" s="125"/>
      <c r="DQ286" s="125"/>
      <c r="DR286" s="125"/>
      <c r="DS286" s="125"/>
      <c r="DT286" s="125"/>
      <c r="DU286" s="125"/>
      <c r="DV286" s="125"/>
      <c r="DW286" s="125"/>
      <c r="DX286" s="125"/>
      <c r="DY286" s="125"/>
      <c r="DZ286" s="125"/>
      <c r="EA286" s="125"/>
      <c r="EB286" s="125"/>
      <c r="EC286" s="125"/>
      <c r="ED286" s="125"/>
      <c r="EE286" s="125"/>
      <c r="EF286" s="125"/>
      <c r="EG286" s="125"/>
      <c r="EH286" s="125"/>
      <c r="EI286" s="125"/>
      <c r="EJ286" s="125"/>
      <c r="EK286" s="125"/>
      <c r="EL286" s="125"/>
      <c r="EM286" s="125"/>
      <c r="EN286" s="125"/>
    </row>
    <row r="287" spans="1:144" s="123" customFormat="1" ht="86.25" customHeight="1">
      <c r="B287" s="31"/>
      <c r="C287" s="41"/>
      <c r="D287" s="31"/>
      <c r="E287" s="664"/>
      <c r="F287" s="664"/>
      <c r="G287" s="42"/>
      <c r="H287" s="344"/>
      <c r="I287" s="665" t="s">
        <v>623</v>
      </c>
      <c r="J287" s="518" t="s">
        <v>10</v>
      </c>
      <c r="K287" s="668">
        <v>100</v>
      </c>
      <c r="L287" s="520">
        <v>100</v>
      </c>
      <c r="M287" s="42">
        <f t="shared" si="42"/>
        <v>100</v>
      </c>
      <c r="N287" s="666">
        <f t="shared" si="41"/>
        <v>1</v>
      </c>
      <c r="O287" s="237"/>
      <c r="P287" s="307"/>
      <c r="Q287" s="307"/>
      <c r="R287" s="307"/>
      <c r="S287" s="307"/>
      <c r="T287" s="307"/>
      <c r="U287" s="307"/>
      <c r="V287" s="307"/>
      <c r="W287" s="307"/>
      <c r="X287" s="307"/>
      <c r="Y287" s="307"/>
      <c r="Z287" s="307"/>
      <c r="AA287" s="307"/>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c r="BY287" s="125"/>
      <c r="BZ287" s="125"/>
      <c r="CA287" s="125"/>
      <c r="CB287" s="125"/>
      <c r="CC287" s="125"/>
      <c r="CD287" s="125"/>
      <c r="CE287" s="125"/>
      <c r="CF287" s="125"/>
      <c r="CG287" s="125"/>
      <c r="CH287" s="125"/>
      <c r="CI287" s="125"/>
      <c r="CJ287" s="125"/>
      <c r="CK287" s="125"/>
      <c r="CL287" s="125"/>
      <c r="CM287" s="125"/>
      <c r="CN287" s="125"/>
      <c r="CO287" s="125"/>
      <c r="CP287" s="125"/>
      <c r="CQ287" s="125"/>
      <c r="CR287" s="125"/>
      <c r="CS287" s="125"/>
      <c r="CT287" s="125"/>
      <c r="CU287" s="125"/>
      <c r="CV287" s="125"/>
      <c r="CW287" s="125"/>
      <c r="CX287" s="125"/>
      <c r="CY287" s="125"/>
      <c r="CZ287" s="125"/>
      <c r="DA287" s="125"/>
      <c r="DB287" s="125"/>
      <c r="DC287" s="125"/>
      <c r="DD287" s="125"/>
      <c r="DE287" s="125"/>
      <c r="DF287" s="125"/>
      <c r="DG287" s="125"/>
      <c r="DH287" s="125"/>
      <c r="DI287" s="125"/>
      <c r="DJ287" s="125"/>
      <c r="DK287" s="125"/>
      <c r="DL287" s="125"/>
      <c r="DM287" s="125"/>
      <c r="DN287" s="125"/>
      <c r="DO287" s="125"/>
      <c r="DP287" s="125"/>
      <c r="DQ287" s="125"/>
      <c r="DR287" s="125"/>
      <c r="DS287" s="125"/>
      <c r="DT287" s="125"/>
      <c r="DU287" s="125"/>
      <c r="DV287" s="125"/>
      <c r="DW287" s="125"/>
      <c r="DX287" s="125"/>
      <c r="DY287" s="125"/>
      <c r="DZ287" s="125"/>
      <c r="EA287" s="125"/>
      <c r="EB287" s="125"/>
      <c r="EC287" s="125"/>
      <c r="ED287" s="125"/>
      <c r="EE287" s="125"/>
      <c r="EF287" s="125"/>
      <c r="EG287" s="125"/>
      <c r="EH287" s="125"/>
      <c r="EI287" s="125"/>
      <c r="EJ287" s="125"/>
      <c r="EK287" s="125"/>
      <c r="EL287" s="125"/>
      <c r="EM287" s="125"/>
      <c r="EN287" s="125"/>
    </row>
    <row r="288" spans="1:144" s="127" customFormat="1" ht="27.75" customHeight="1">
      <c r="A288" s="123"/>
      <c r="B288" s="128"/>
      <c r="C288" s="59" t="s">
        <v>16</v>
      </c>
      <c r="D288" s="318"/>
      <c r="E288" s="251">
        <f>SUM(E278:E280)</f>
        <v>9531000</v>
      </c>
      <c r="F288" s="251">
        <f>SUM(F278:F280)</f>
        <v>9491679.3900000006</v>
      </c>
      <c r="G288" s="377">
        <f>SUM(G278:G279)/2</f>
        <v>99.787662760557296</v>
      </c>
      <c r="H288" s="425">
        <f>G288/100</f>
        <v>0.99787662760557294</v>
      </c>
      <c r="I288" s="70"/>
      <c r="J288" s="60"/>
      <c r="K288" s="222"/>
      <c r="L288" s="222"/>
      <c r="M288" s="431">
        <f>SUM(M278:M287)/10</f>
        <v>99.51130793427879</v>
      </c>
      <c r="N288" s="533">
        <v>1</v>
      </c>
      <c r="O288" s="237"/>
      <c r="P288" s="307"/>
      <c r="Q288" s="307"/>
      <c r="R288" s="307"/>
      <c r="S288" s="307"/>
      <c r="T288" s="307"/>
      <c r="U288" s="307"/>
      <c r="V288" s="307"/>
      <c r="W288" s="307"/>
      <c r="X288" s="307"/>
      <c r="Y288" s="307"/>
      <c r="Z288" s="307"/>
      <c r="AA288" s="307"/>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c r="BY288" s="125"/>
      <c r="BZ288" s="125"/>
      <c r="CA288" s="125"/>
      <c r="CB288" s="125"/>
      <c r="CC288" s="125"/>
      <c r="CD288" s="125"/>
      <c r="CE288" s="125"/>
      <c r="CF288" s="125"/>
      <c r="CG288" s="125"/>
      <c r="CH288" s="125"/>
      <c r="CI288" s="125"/>
      <c r="CJ288" s="125"/>
      <c r="CK288" s="125"/>
      <c r="CL288" s="125"/>
      <c r="CM288" s="125"/>
      <c r="CN288" s="125"/>
      <c r="CO288" s="125"/>
      <c r="CP288" s="125"/>
      <c r="CQ288" s="125"/>
      <c r="CR288" s="125"/>
      <c r="CS288" s="125"/>
      <c r="CT288" s="125"/>
      <c r="CU288" s="125"/>
      <c r="CV288" s="125"/>
      <c r="CW288" s="125"/>
      <c r="CX288" s="125"/>
      <c r="CY288" s="125"/>
      <c r="CZ288" s="125"/>
      <c r="DA288" s="125"/>
      <c r="DB288" s="125"/>
      <c r="DC288" s="125"/>
      <c r="DD288" s="125"/>
      <c r="DE288" s="125"/>
      <c r="DF288" s="125"/>
      <c r="DG288" s="125"/>
      <c r="DH288" s="125"/>
      <c r="DI288" s="125"/>
      <c r="DJ288" s="125"/>
      <c r="DK288" s="125"/>
      <c r="DL288" s="125"/>
      <c r="DM288" s="125"/>
      <c r="DN288" s="125"/>
      <c r="DO288" s="125"/>
      <c r="DP288" s="125"/>
      <c r="DQ288" s="125"/>
      <c r="DR288" s="125"/>
      <c r="DS288" s="125"/>
      <c r="DT288" s="125"/>
      <c r="DU288" s="125"/>
      <c r="DV288" s="125"/>
      <c r="DW288" s="125"/>
      <c r="DX288" s="125"/>
      <c r="DY288" s="125"/>
      <c r="DZ288" s="125"/>
      <c r="EA288" s="125"/>
      <c r="EB288" s="125"/>
      <c r="EC288" s="125"/>
      <c r="ED288" s="125"/>
      <c r="EE288" s="125"/>
      <c r="EF288" s="125"/>
      <c r="EG288" s="125"/>
      <c r="EH288" s="125"/>
      <c r="EI288" s="125"/>
      <c r="EJ288" s="125"/>
      <c r="EK288" s="125"/>
      <c r="EL288" s="125"/>
      <c r="EM288" s="125"/>
      <c r="EN288" s="125"/>
    </row>
    <row r="289" spans="1:144" s="459" customFormat="1" ht="39" customHeight="1">
      <c r="A289" s="457"/>
      <c r="B289" s="380"/>
      <c r="C289" s="450" t="s">
        <v>83</v>
      </c>
      <c r="D289" s="380"/>
      <c r="E289" s="458">
        <f>E288+E273+E264</f>
        <v>101260270.44</v>
      </c>
      <c r="F289" s="458">
        <f>F288+F273+F264</f>
        <v>101215949.83</v>
      </c>
      <c r="G289" s="391">
        <f>F289/E289*100</f>
        <v>99.956230997796652</v>
      </c>
      <c r="H289" s="388">
        <f>G289/100</f>
        <v>0.99956230997796647</v>
      </c>
      <c r="I289" s="744" t="s">
        <v>468</v>
      </c>
      <c r="J289" s="745"/>
      <c r="K289" s="745"/>
      <c r="L289" s="745"/>
      <c r="M289" s="391">
        <v>1</v>
      </c>
      <c r="N289" s="386">
        <v>0.93</v>
      </c>
      <c r="O289" s="383"/>
      <c r="P289" s="304"/>
      <c r="Q289" s="304"/>
      <c r="R289" s="304"/>
      <c r="S289" s="304"/>
      <c r="T289" s="304"/>
      <c r="U289" s="304"/>
      <c r="V289" s="304"/>
      <c r="W289" s="304"/>
      <c r="X289" s="304"/>
      <c r="Y289" s="304"/>
      <c r="Z289" s="304"/>
      <c r="AA289" s="304"/>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c r="BM289" s="190"/>
      <c r="BN289" s="190"/>
      <c r="BO289" s="190"/>
      <c r="BP289" s="190"/>
      <c r="BQ289" s="190"/>
      <c r="BR289" s="190"/>
      <c r="BS289" s="190"/>
      <c r="BT289" s="190"/>
      <c r="BU289" s="190"/>
      <c r="BV289" s="190"/>
      <c r="BW289" s="190"/>
      <c r="BX289" s="190"/>
      <c r="BY289" s="190"/>
      <c r="BZ289" s="190"/>
      <c r="CA289" s="190"/>
      <c r="CB289" s="190"/>
      <c r="CC289" s="190"/>
      <c r="CD289" s="190"/>
      <c r="CE289" s="190"/>
      <c r="CF289" s="190"/>
      <c r="CG289" s="190"/>
      <c r="CH289" s="190"/>
      <c r="CI289" s="190"/>
      <c r="CJ289" s="190"/>
      <c r="CK289" s="190"/>
      <c r="CL289" s="190"/>
      <c r="CM289" s="190"/>
      <c r="CN289" s="190"/>
      <c r="CO289" s="190"/>
      <c r="CP289" s="190"/>
      <c r="CQ289" s="190"/>
      <c r="CR289" s="190"/>
      <c r="CS289" s="190"/>
      <c r="CT289" s="190"/>
      <c r="CU289" s="190"/>
      <c r="CV289" s="190"/>
      <c r="CW289" s="190"/>
      <c r="CX289" s="190"/>
      <c r="CY289" s="190"/>
      <c r="CZ289" s="190"/>
      <c r="DA289" s="190"/>
      <c r="DB289" s="190"/>
      <c r="DC289" s="190"/>
      <c r="DD289" s="190"/>
      <c r="DE289" s="190"/>
      <c r="DF289" s="190"/>
      <c r="DG289" s="190"/>
      <c r="DH289" s="190"/>
      <c r="DI289" s="190"/>
      <c r="DJ289" s="190"/>
      <c r="DK289" s="190"/>
      <c r="DL289" s="190"/>
      <c r="DM289" s="190"/>
      <c r="DN289" s="190"/>
      <c r="DO289" s="190"/>
      <c r="DP289" s="190"/>
      <c r="DQ289" s="190"/>
      <c r="DR289" s="190"/>
      <c r="DS289" s="190"/>
      <c r="DT289" s="190"/>
      <c r="DU289" s="190"/>
      <c r="DV289" s="190"/>
      <c r="DW289" s="190"/>
      <c r="DX289" s="190"/>
      <c r="DY289" s="190"/>
      <c r="DZ289" s="190"/>
      <c r="EA289" s="190"/>
      <c r="EB289" s="190"/>
      <c r="EC289" s="190"/>
      <c r="ED289" s="190"/>
      <c r="EE289" s="190"/>
      <c r="EF289" s="190"/>
      <c r="EG289" s="190"/>
      <c r="EH289" s="190"/>
      <c r="EI289" s="190"/>
      <c r="EJ289" s="190"/>
      <c r="EK289" s="190"/>
      <c r="EL289" s="190"/>
      <c r="EM289" s="190"/>
      <c r="EN289" s="190"/>
    </row>
    <row r="290" spans="1:144" s="56" customFormat="1" ht="39" customHeight="1">
      <c r="A290" s="129"/>
      <c r="B290" s="109"/>
      <c r="C290" s="133" t="s">
        <v>353</v>
      </c>
      <c r="D290" s="114" t="s">
        <v>357</v>
      </c>
      <c r="E290" s="413">
        <v>0</v>
      </c>
      <c r="F290" s="413">
        <v>0</v>
      </c>
      <c r="G290" s="397"/>
      <c r="H290" s="403"/>
      <c r="I290" s="338"/>
      <c r="J290" s="338"/>
      <c r="K290" s="338"/>
      <c r="L290" s="338"/>
      <c r="M290" s="426"/>
      <c r="N290" s="426"/>
      <c r="O290" s="232"/>
      <c r="P290" s="49"/>
      <c r="Q290" s="49"/>
      <c r="R290" s="49"/>
      <c r="S290" s="49"/>
      <c r="T290" s="49"/>
      <c r="U290" s="49"/>
      <c r="V290" s="49"/>
      <c r="W290" s="49"/>
      <c r="X290" s="49"/>
      <c r="Y290" s="49"/>
      <c r="Z290" s="49"/>
      <c r="AA290" s="49"/>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row>
    <row r="291" spans="1:144" s="56" customFormat="1" ht="39" customHeight="1">
      <c r="A291" s="129"/>
      <c r="B291" s="109"/>
      <c r="C291" s="133" t="s">
        <v>354</v>
      </c>
      <c r="D291" s="114" t="s">
        <v>564</v>
      </c>
      <c r="E291" s="413">
        <v>272000</v>
      </c>
      <c r="F291" s="413">
        <v>272000</v>
      </c>
      <c r="G291" s="397"/>
      <c r="H291" s="403"/>
      <c r="I291" s="338"/>
      <c r="J291" s="338"/>
      <c r="K291" s="338"/>
      <c r="L291" s="338"/>
      <c r="M291" s="426"/>
      <c r="N291" s="426"/>
      <c r="O291" s="232"/>
      <c r="P291" s="49"/>
      <c r="Q291" s="49"/>
      <c r="R291" s="49"/>
      <c r="S291" s="49"/>
      <c r="T291" s="49"/>
      <c r="U291" s="49"/>
      <c r="V291" s="49"/>
      <c r="W291" s="49"/>
      <c r="X291" s="49"/>
      <c r="Y291" s="49"/>
      <c r="Z291" s="49"/>
      <c r="AA291" s="49"/>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row>
    <row r="292" spans="1:144" s="56" customFormat="1" ht="39" customHeight="1">
      <c r="A292" s="129"/>
      <c r="B292" s="109"/>
      <c r="C292" s="133" t="s">
        <v>355</v>
      </c>
      <c r="D292" s="114" t="s">
        <v>565</v>
      </c>
      <c r="E292" s="413">
        <v>100988270.44</v>
      </c>
      <c r="F292" s="413">
        <v>100943949.83</v>
      </c>
      <c r="G292" s="397"/>
      <c r="H292" s="403"/>
      <c r="I292" s="338"/>
      <c r="J292" s="338"/>
      <c r="K292" s="338"/>
      <c r="L292" s="338"/>
      <c r="M292" s="426"/>
      <c r="N292" s="426"/>
      <c r="O292" s="232"/>
      <c r="P292" s="49"/>
      <c r="Q292" s="49"/>
      <c r="R292" s="49"/>
      <c r="S292" s="49"/>
      <c r="T292" s="49"/>
      <c r="U292" s="49"/>
      <c r="V292" s="49"/>
      <c r="W292" s="49"/>
      <c r="X292" s="49"/>
      <c r="Y292" s="49"/>
      <c r="Z292" s="49"/>
      <c r="AA292" s="49"/>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row>
    <row r="293" spans="1:144" s="56" customFormat="1" ht="39" customHeight="1">
      <c r="A293" s="129"/>
      <c r="B293" s="109"/>
      <c r="C293" s="133" t="s">
        <v>356</v>
      </c>
      <c r="D293" s="114" t="s">
        <v>359</v>
      </c>
      <c r="E293" s="413">
        <v>0</v>
      </c>
      <c r="F293" s="413">
        <v>0</v>
      </c>
      <c r="G293" s="397"/>
      <c r="H293" s="403"/>
      <c r="I293" s="338"/>
      <c r="J293" s="338"/>
      <c r="K293" s="338"/>
      <c r="L293" s="338"/>
      <c r="M293" s="426"/>
      <c r="N293" s="426"/>
      <c r="O293" s="232"/>
      <c r="P293" s="49"/>
      <c r="Q293" s="49"/>
      <c r="R293" s="49"/>
      <c r="S293" s="49"/>
      <c r="T293" s="49"/>
      <c r="U293" s="49"/>
      <c r="V293" s="49"/>
      <c r="W293" s="49"/>
      <c r="X293" s="49"/>
      <c r="Y293" s="49"/>
      <c r="Z293" s="49"/>
      <c r="AA293" s="49"/>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row>
    <row r="294" spans="1:144" s="80" customFormat="1" ht="56.25" customHeight="1">
      <c r="A294" s="56"/>
      <c r="B294" s="111"/>
      <c r="C294" s="736" t="s">
        <v>720</v>
      </c>
      <c r="D294" s="855"/>
      <c r="E294" s="855"/>
      <c r="F294" s="855"/>
      <c r="G294" s="855"/>
      <c r="H294" s="855"/>
      <c r="I294" s="855"/>
      <c r="J294" s="855"/>
      <c r="K294" s="855"/>
      <c r="L294" s="855"/>
      <c r="M294" s="855"/>
      <c r="N294" s="856"/>
      <c r="O294" s="232"/>
      <c r="P294" s="49"/>
      <c r="Q294" s="49"/>
      <c r="R294" s="49"/>
      <c r="S294" s="49"/>
      <c r="T294" s="49"/>
      <c r="U294" s="49"/>
      <c r="V294" s="49"/>
      <c r="W294" s="49"/>
      <c r="X294" s="49"/>
      <c r="Y294" s="49"/>
      <c r="Z294" s="49"/>
      <c r="AA294" s="49"/>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row>
    <row r="295" spans="1:144" ht="38.25" customHeight="1">
      <c r="B295" s="94" t="s">
        <v>292</v>
      </c>
      <c r="C295" s="783" t="s">
        <v>293</v>
      </c>
      <c r="D295" s="784"/>
      <c r="E295" s="784"/>
      <c r="F295" s="784"/>
      <c r="G295" s="784"/>
      <c r="H295" s="784"/>
      <c r="I295" s="784"/>
      <c r="J295" s="784"/>
      <c r="K295" s="784"/>
      <c r="L295" s="784"/>
      <c r="M295" s="259"/>
      <c r="N295" s="367"/>
      <c r="O295" s="40"/>
      <c r="AB295" s="103"/>
      <c r="AC295" s="103"/>
      <c r="AD295" s="103"/>
      <c r="AE295" s="103"/>
      <c r="AF295" s="103"/>
      <c r="AG295" s="103"/>
      <c r="AH295" s="103"/>
      <c r="AI295" s="103"/>
      <c r="AJ295" s="103"/>
      <c r="AK295" s="103"/>
      <c r="AL295" s="103"/>
      <c r="AM295" s="10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row>
    <row r="296" spans="1:144" ht="39" customHeight="1">
      <c r="B296" s="261"/>
      <c r="C296" s="753" t="s">
        <v>283</v>
      </c>
      <c r="D296" s="754"/>
      <c r="E296" s="754"/>
      <c r="F296" s="754"/>
      <c r="G296" s="754"/>
      <c r="H296" s="754"/>
      <c r="I296" s="754"/>
      <c r="J296" s="754"/>
      <c r="K296" s="754"/>
      <c r="L296" s="754"/>
      <c r="M296" s="755"/>
      <c r="N296" s="355"/>
      <c r="O296" s="40"/>
      <c r="AB296" s="103"/>
      <c r="AC296" s="103"/>
      <c r="AD296" s="103"/>
      <c r="AE296" s="103"/>
      <c r="AF296" s="103"/>
      <c r="AG296" s="103"/>
      <c r="AH296" s="103"/>
      <c r="AI296" s="103"/>
      <c r="AJ296" s="103"/>
      <c r="AK296" s="103"/>
      <c r="AL296" s="103"/>
      <c r="AM296" s="10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row>
    <row r="297" spans="1:144" ht="19.5" customHeight="1">
      <c r="B297" s="261"/>
      <c r="C297" s="753" t="s">
        <v>584</v>
      </c>
      <c r="D297" s="754"/>
      <c r="E297" s="754"/>
      <c r="F297" s="754"/>
      <c r="G297" s="754"/>
      <c r="H297" s="754"/>
      <c r="I297" s="754"/>
      <c r="J297" s="754"/>
      <c r="K297" s="754"/>
      <c r="L297" s="754"/>
      <c r="M297" s="755"/>
      <c r="N297" s="355"/>
      <c r="O297" s="40"/>
      <c r="AB297" s="103"/>
      <c r="AC297" s="103"/>
      <c r="AD297" s="103"/>
      <c r="AE297" s="103"/>
      <c r="AF297" s="103"/>
      <c r="AG297" s="103"/>
      <c r="AH297" s="103"/>
      <c r="AI297" s="103"/>
      <c r="AJ297" s="103"/>
      <c r="AK297" s="103"/>
      <c r="AL297" s="103"/>
      <c r="AM297" s="10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row>
    <row r="298" spans="1:144" ht="25.5" customHeight="1">
      <c r="B298" s="261"/>
      <c r="C298" s="753" t="s">
        <v>284</v>
      </c>
      <c r="D298" s="754"/>
      <c r="E298" s="754"/>
      <c r="F298" s="754"/>
      <c r="G298" s="754"/>
      <c r="H298" s="754"/>
      <c r="I298" s="754"/>
      <c r="J298" s="754"/>
      <c r="K298" s="754"/>
      <c r="L298" s="754"/>
      <c r="M298" s="755"/>
      <c r="N298" s="355"/>
      <c r="O298" s="40"/>
      <c r="AB298" s="103"/>
      <c r="AC298" s="103"/>
      <c r="AD298" s="103"/>
      <c r="AE298" s="103"/>
      <c r="AF298" s="103"/>
      <c r="AG298" s="103"/>
      <c r="AH298" s="103"/>
      <c r="AI298" s="103"/>
      <c r="AJ298" s="103"/>
      <c r="AK298" s="103"/>
      <c r="AL298" s="103"/>
      <c r="AM298" s="10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row>
    <row r="299" spans="1:144" s="643" customFormat="1" ht="36.75" customHeight="1">
      <c r="A299" s="645"/>
      <c r="B299" s="644"/>
      <c r="C299" s="857" t="s">
        <v>583</v>
      </c>
      <c r="D299" s="858"/>
      <c r="E299" s="858"/>
      <c r="F299" s="858"/>
      <c r="G299" s="858"/>
      <c r="H299" s="858"/>
      <c r="I299" s="858"/>
      <c r="J299" s="858"/>
      <c r="K299" s="858"/>
      <c r="L299" s="858"/>
      <c r="M299" s="858"/>
      <c r="N299" s="858"/>
    </row>
    <row r="300" spans="1:144" s="12" customFormat="1" ht="29.25" customHeight="1">
      <c r="A300" s="98"/>
      <c r="B300" s="258" t="s">
        <v>294</v>
      </c>
      <c r="C300" s="761" t="s">
        <v>285</v>
      </c>
      <c r="D300" s="762"/>
      <c r="E300" s="762"/>
      <c r="F300" s="762"/>
      <c r="G300" s="762"/>
      <c r="H300" s="762"/>
      <c r="I300" s="762"/>
      <c r="J300" s="762"/>
      <c r="K300" s="762"/>
      <c r="L300" s="762"/>
      <c r="M300" s="762"/>
      <c r="N300" s="763"/>
      <c r="O300" s="17"/>
      <c r="P300" s="274"/>
      <c r="Q300" s="274"/>
      <c r="R300" s="274"/>
      <c r="S300" s="274"/>
      <c r="T300" s="274"/>
      <c r="U300" s="274"/>
      <c r="V300" s="274"/>
      <c r="W300" s="274"/>
      <c r="X300" s="274"/>
      <c r="Y300" s="274"/>
      <c r="Z300" s="274"/>
      <c r="AA300" s="274"/>
      <c r="AB300" s="274"/>
      <c r="AC300" s="274"/>
      <c r="AD300" s="274"/>
      <c r="AE300" s="274"/>
      <c r="AF300" s="274"/>
      <c r="AG300" s="274"/>
      <c r="AH300" s="274"/>
      <c r="AI300" s="274"/>
      <c r="AJ300" s="274"/>
      <c r="AK300" s="274"/>
      <c r="AL300" s="274"/>
      <c r="AM300" s="274"/>
    </row>
    <row r="301" spans="1:144" s="12" customFormat="1" ht="48" customHeight="1">
      <c r="A301" s="98"/>
      <c r="B301" s="75"/>
      <c r="C301" s="764" t="s">
        <v>286</v>
      </c>
      <c r="D301" s="765"/>
      <c r="E301" s="765"/>
      <c r="F301" s="765"/>
      <c r="G301" s="765"/>
      <c r="H301" s="765"/>
      <c r="I301" s="765"/>
      <c r="J301" s="765"/>
      <c r="K301" s="765"/>
      <c r="L301" s="765"/>
      <c r="M301" s="765"/>
      <c r="N301" s="766"/>
      <c r="O301" s="17"/>
      <c r="P301" s="274"/>
      <c r="Q301" s="274"/>
      <c r="R301" s="274"/>
      <c r="S301" s="274"/>
      <c r="T301" s="274"/>
      <c r="U301" s="274"/>
      <c r="V301" s="274"/>
      <c r="W301" s="274"/>
      <c r="X301" s="274"/>
      <c r="Y301" s="274"/>
      <c r="Z301" s="274"/>
      <c r="AA301" s="274"/>
      <c r="AB301" s="274"/>
      <c r="AC301" s="274"/>
      <c r="AD301" s="274"/>
      <c r="AE301" s="274"/>
      <c r="AF301" s="274"/>
      <c r="AG301" s="274"/>
      <c r="AH301" s="274"/>
      <c r="AI301" s="274"/>
      <c r="AJ301" s="274"/>
      <c r="AK301" s="274"/>
      <c r="AL301" s="274"/>
      <c r="AM301" s="274"/>
    </row>
    <row r="302" spans="1:144" s="17" customFormat="1" ht="24.75" customHeight="1">
      <c r="A302" s="693"/>
      <c r="B302" s="692"/>
      <c r="C302" s="749" t="s">
        <v>287</v>
      </c>
      <c r="D302" s="750"/>
      <c r="E302" s="750"/>
      <c r="F302" s="750"/>
      <c r="G302" s="750"/>
      <c r="H302" s="750"/>
      <c r="I302" s="750"/>
      <c r="J302" s="750"/>
      <c r="K302" s="750"/>
      <c r="L302" s="750"/>
      <c r="M302" s="750"/>
      <c r="N302" s="751"/>
      <c r="P302" s="274"/>
      <c r="Q302" s="274"/>
      <c r="R302" s="274"/>
      <c r="S302" s="274"/>
      <c r="T302" s="274"/>
      <c r="U302" s="274"/>
      <c r="V302" s="274"/>
      <c r="W302" s="274"/>
      <c r="X302" s="274"/>
      <c r="Y302" s="274"/>
      <c r="Z302" s="274"/>
      <c r="AA302" s="274"/>
      <c r="AB302" s="274"/>
      <c r="AC302" s="274"/>
      <c r="AD302" s="274"/>
      <c r="AE302" s="274"/>
      <c r="AF302" s="274"/>
      <c r="AG302" s="274"/>
      <c r="AH302" s="274"/>
      <c r="AI302" s="274"/>
      <c r="AJ302" s="274"/>
      <c r="AK302" s="274"/>
      <c r="AL302" s="274"/>
      <c r="AM302" s="274"/>
    </row>
    <row r="303" spans="1:144" ht="18.75" hidden="1" customHeight="1">
      <c r="B303" s="275"/>
      <c r="C303" s="756"/>
      <c r="D303" s="757"/>
      <c r="E303" s="757"/>
      <c r="F303" s="757"/>
      <c r="G303" s="757"/>
      <c r="H303" s="757"/>
      <c r="I303" s="757"/>
      <c r="J303" s="757"/>
      <c r="K303" s="757"/>
      <c r="L303" s="757"/>
      <c r="M303" s="260"/>
      <c r="N303" s="370"/>
      <c r="O303" s="40"/>
      <c r="AB303" s="103"/>
      <c r="AC303" s="103"/>
      <c r="AD303" s="103"/>
      <c r="AE303" s="103"/>
      <c r="AF303" s="103"/>
      <c r="AG303" s="103"/>
      <c r="AH303" s="103"/>
      <c r="AI303" s="103"/>
      <c r="AJ303" s="103"/>
      <c r="AK303" s="103"/>
      <c r="AL303" s="103"/>
      <c r="AM303" s="10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row>
    <row r="304" spans="1:144" hidden="1">
      <c r="B304" s="261"/>
      <c r="C304" s="753" t="s">
        <v>288</v>
      </c>
      <c r="D304" s="754"/>
      <c r="E304" s="754"/>
      <c r="F304" s="754"/>
      <c r="G304" s="754"/>
      <c r="H304" s="754"/>
      <c r="I304" s="754"/>
      <c r="J304" s="754"/>
      <c r="K304" s="754"/>
      <c r="L304" s="754"/>
      <c r="M304" s="755"/>
      <c r="N304" s="355"/>
      <c r="O304" s="40"/>
      <c r="AB304" s="103"/>
      <c r="AC304" s="103"/>
      <c r="AD304" s="103"/>
      <c r="AE304" s="103"/>
      <c r="AF304" s="103"/>
      <c r="AG304" s="103"/>
      <c r="AH304" s="103"/>
      <c r="AI304" s="103"/>
      <c r="AJ304" s="103"/>
      <c r="AK304" s="103"/>
      <c r="AL304" s="103"/>
      <c r="AM304" s="10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row>
    <row r="305" spans="1:144" s="56" customFormat="1" ht="97.5" customHeight="1">
      <c r="B305" s="31" t="s">
        <v>295</v>
      </c>
      <c r="C305" s="41" t="s">
        <v>453</v>
      </c>
      <c r="D305" s="180"/>
      <c r="E305" s="599">
        <v>68800</v>
      </c>
      <c r="F305" s="599">
        <v>68800</v>
      </c>
      <c r="G305" s="476">
        <f t="shared" ref="G305:G310" si="43">(F305/E305)*100</f>
        <v>100</v>
      </c>
      <c r="H305" s="315">
        <f t="shared" ref="H305:H309" si="44">G305/100</f>
        <v>1</v>
      </c>
      <c r="I305" s="522" t="s">
        <v>520</v>
      </c>
      <c r="J305" s="276" t="s">
        <v>10</v>
      </c>
      <c r="K305" s="91">
        <v>100</v>
      </c>
      <c r="L305" s="91">
        <v>100</v>
      </c>
      <c r="M305" s="11">
        <v>100</v>
      </c>
      <c r="N305" s="481">
        <v>1</v>
      </c>
      <c r="O305" s="57"/>
      <c r="P305" s="49"/>
      <c r="Q305" s="49"/>
      <c r="R305" s="49"/>
      <c r="S305" s="49"/>
      <c r="T305" s="49"/>
      <c r="U305" s="49"/>
      <c r="V305" s="49"/>
      <c r="W305" s="49"/>
      <c r="X305" s="49"/>
      <c r="Y305" s="49"/>
      <c r="Z305" s="49"/>
      <c r="AA305" s="49"/>
      <c r="AB305" s="61"/>
      <c r="AC305" s="61"/>
      <c r="AD305" s="61"/>
      <c r="AE305" s="61"/>
      <c r="AF305" s="61"/>
      <c r="AG305" s="61"/>
      <c r="AH305" s="61"/>
      <c r="AI305" s="61"/>
      <c r="AJ305" s="61"/>
      <c r="AK305" s="61"/>
      <c r="AL305" s="61"/>
      <c r="AM305" s="61"/>
    </row>
    <row r="306" spans="1:144" s="56" customFormat="1" ht="81.75" customHeight="1">
      <c r="B306" s="31" t="s">
        <v>296</v>
      </c>
      <c r="C306" s="41" t="s">
        <v>454</v>
      </c>
      <c r="D306" s="180"/>
      <c r="E306" s="537">
        <v>433000</v>
      </c>
      <c r="F306" s="537">
        <v>433000</v>
      </c>
      <c r="G306" s="534">
        <f t="shared" si="43"/>
        <v>100</v>
      </c>
      <c r="H306" s="315">
        <f t="shared" si="44"/>
        <v>1</v>
      </c>
      <c r="I306" s="285" t="s">
        <v>289</v>
      </c>
      <c r="J306" s="10" t="s">
        <v>14</v>
      </c>
      <c r="K306" s="10">
        <v>35</v>
      </c>
      <c r="L306" s="10">
        <v>35</v>
      </c>
      <c r="M306" s="11">
        <v>100</v>
      </c>
      <c r="N306" s="481">
        <v>0.9</v>
      </c>
      <c r="O306" s="57"/>
      <c r="P306" s="49"/>
      <c r="Q306" s="49"/>
      <c r="R306" s="49"/>
      <c r="S306" s="49"/>
      <c r="T306" s="49"/>
      <c r="U306" s="49"/>
      <c r="V306" s="49"/>
      <c r="W306" s="49"/>
      <c r="X306" s="49"/>
      <c r="Y306" s="49"/>
      <c r="Z306" s="49"/>
      <c r="AA306" s="49"/>
      <c r="AB306" s="61"/>
      <c r="AC306" s="61"/>
      <c r="AD306" s="61"/>
      <c r="AE306" s="61"/>
      <c r="AF306" s="61"/>
      <c r="AG306" s="61"/>
      <c r="AH306" s="61"/>
      <c r="AI306" s="61"/>
      <c r="AJ306" s="61"/>
      <c r="AK306" s="61"/>
      <c r="AL306" s="61"/>
      <c r="AM306" s="61"/>
    </row>
    <row r="307" spans="1:144" s="56" customFormat="1" ht="71.25" customHeight="1">
      <c r="B307" s="31" t="s">
        <v>300</v>
      </c>
      <c r="C307" s="41" t="s">
        <v>524</v>
      </c>
      <c r="D307" s="180"/>
      <c r="E307" s="599">
        <v>1522300</v>
      </c>
      <c r="F307" s="599">
        <v>1522220</v>
      </c>
      <c r="G307" s="476">
        <f t="shared" si="43"/>
        <v>99.994744794061617</v>
      </c>
      <c r="H307" s="315">
        <f t="shared" si="44"/>
        <v>0.99994744794061619</v>
      </c>
      <c r="I307" s="83" t="s">
        <v>290</v>
      </c>
      <c r="J307" s="276" t="s">
        <v>84</v>
      </c>
      <c r="K307" s="91">
        <v>1300</v>
      </c>
      <c r="L307" s="91">
        <v>1300</v>
      </c>
      <c r="M307" s="11">
        <v>100</v>
      </c>
      <c r="N307" s="481">
        <v>1</v>
      </c>
      <c r="O307" s="57"/>
      <c r="P307" s="49"/>
      <c r="Q307" s="49"/>
      <c r="R307" s="49"/>
      <c r="S307" s="49"/>
      <c r="T307" s="49"/>
      <c r="U307" s="49"/>
      <c r="V307" s="49"/>
      <c r="W307" s="49"/>
      <c r="X307" s="49"/>
      <c r="Y307" s="49"/>
      <c r="Z307" s="49"/>
      <c r="AA307" s="49"/>
      <c r="AB307" s="61"/>
      <c r="AC307" s="61"/>
      <c r="AD307" s="61"/>
      <c r="AE307" s="61"/>
      <c r="AF307" s="61"/>
      <c r="AG307" s="61"/>
      <c r="AH307" s="61"/>
      <c r="AI307" s="61"/>
      <c r="AJ307" s="61"/>
      <c r="AK307" s="61"/>
      <c r="AL307" s="61"/>
      <c r="AM307" s="61"/>
    </row>
    <row r="308" spans="1:144" s="56" customFormat="1" ht="61.5" customHeight="1">
      <c r="B308" s="31" t="s">
        <v>301</v>
      </c>
      <c r="C308" s="41" t="s">
        <v>525</v>
      </c>
      <c r="D308" s="180"/>
      <c r="E308" s="599">
        <v>574700</v>
      </c>
      <c r="F308" s="599">
        <v>574523.18999999994</v>
      </c>
      <c r="G308" s="476">
        <f t="shared" si="43"/>
        <v>99.969234383156419</v>
      </c>
      <c r="H308" s="315">
        <f t="shared" si="44"/>
        <v>0.99969234383156413</v>
      </c>
      <c r="I308" s="102" t="s">
        <v>291</v>
      </c>
      <c r="J308" s="42" t="s">
        <v>10</v>
      </c>
      <c r="K308" s="42">
        <v>50.5</v>
      </c>
      <c r="L308" s="42">
        <v>51.5</v>
      </c>
      <c r="M308" s="11">
        <v>100</v>
      </c>
      <c r="N308" s="481">
        <v>0.9</v>
      </c>
      <c r="O308" s="57"/>
      <c r="P308" s="49"/>
      <c r="Q308" s="49"/>
      <c r="R308" s="49"/>
      <c r="S308" s="49"/>
      <c r="T308" s="49"/>
      <c r="U308" s="49"/>
      <c r="V308" s="49"/>
      <c r="W308" s="49"/>
      <c r="X308" s="49"/>
      <c r="Y308" s="49"/>
      <c r="Z308" s="49"/>
      <c r="AA308" s="49"/>
      <c r="AB308" s="61"/>
      <c r="AC308" s="61"/>
      <c r="AD308" s="61"/>
      <c r="AE308" s="61"/>
      <c r="AF308" s="61"/>
      <c r="AG308" s="61"/>
      <c r="AH308" s="61"/>
      <c r="AI308" s="61"/>
      <c r="AJ308" s="61"/>
      <c r="AK308" s="61"/>
      <c r="AL308" s="61"/>
      <c r="AM308" s="61"/>
    </row>
    <row r="309" spans="1:144" s="56" customFormat="1" ht="108.75" customHeight="1">
      <c r="B309" s="31" t="s">
        <v>302</v>
      </c>
      <c r="C309" s="41" t="s">
        <v>526</v>
      </c>
      <c r="D309" s="180"/>
      <c r="E309" s="599">
        <v>4041000</v>
      </c>
      <c r="F309" s="599">
        <v>4041000</v>
      </c>
      <c r="G309" s="340">
        <f t="shared" si="43"/>
        <v>100</v>
      </c>
      <c r="H309" s="315">
        <f t="shared" si="44"/>
        <v>1</v>
      </c>
      <c r="I309" s="102" t="s">
        <v>626</v>
      </c>
      <c r="J309" s="108" t="s">
        <v>10</v>
      </c>
      <c r="K309" s="108">
        <v>100</v>
      </c>
      <c r="L309" s="108">
        <v>100</v>
      </c>
      <c r="M309" s="11">
        <v>100</v>
      </c>
      <c r="N309" s="481">
        <v>1</v>
      </c>
      <c r="O309" s="57"/>
      <c r="P309" s="49"/>
      <c r="Q309" s="49"/>
      <c r="R309" s="49"/>
      <c r="S309" s="49"/>
      <c r="T309" s="49"/>
      <c r="U309" s="49"/>
      <c r="V309" s="49"/>
      <c r="W309" s="49"/>
      <c r="X309" s="49"/>
      <c r="Y309" s="49"/>
      <c r="Z309" s="49"/>
      <c r="AA309" s="49"/>
      <c r="AB309" s="61"/>
      <c r="AC309" s="61"/>
      <c r="AD309" s="61"/>
      <c r="AE309" s="61"/>
      <c r="AF309" s="61"/>
      <c r="AG309" s="61"/>
      <c r="AH309" s="61"/>
      <c r="AI309" s="61"/>
      <c r="AJ309" s="61"/>
      <c r="AK309" s="61"/>
      <c r="AL309" s="61"/>
      <c r="AM309" s="61"/>
    </row>
    <row r="310" spans="1:144" s="85" customFormat="1" ht="27.75" customHeight="1">
      <c r="A310" s="688"/>
      <c r="B310" s="694"/>
      <c r="C310" s="165" t="s">
        <v>13</v>
      </c>
      <c r="D310" s="316"/>
      <c r="E310" s="277">
        <f>E305+E306+E307+E308+E309</f>
        <v>6639800</v>
      </c>
      <c r="F310" s="277">
        <f>F305+F306+F307+F308+F309</f>
        <v>6639543.1899999995</v>
      </c>
      <c r="G310" s="375">
        <f t="shared" si="43"/>
        <v>99.996132263019959</v>
      </c>
      <c r="H310" s="351">
        <f>G310/100</f>
        <v>0.99996132263019955</v>
      </c>
      <c r="I310" s="86"/>
      <c r="J310" s="74"/>
      <c r="K310" s="74"/>
      <c r="L310" s="74"/>
      <c r="M310" s="377">
        <f>SUM(M305:M309)/5</f>
        <v>100</v>
      </c>
      <c r="N310" s="377">
        <v>0.9</v>
      </c>
      <c r="O310" s="47"/>
      <c r="P310" s="49"/>
      <c r="Q310" s="49"/>
      <c r="R310" s="49"/>
      <c r="S310" s="49"/>
      <c r="T310" s="49"/>
      <c r="U310" s="49"/>
      <c r="V310" s="49"/>
      <c r="W310" s="49"/>
      <c r="X310" s="49"/>
      <c r="Y310" s="49"/>
      <c r="Z310" s="49"/>
      <c r="AA310" s="49"/>
      <c r="AB310" s="278"/>
      <c r="AC310" s="278"/>
      <c r="AD310" s="278"/>
      <c r="AE310" s="278"/>
      <c r="AF310" s="278"/>
      <c r="AG310" s="278"/>
      <c r="AH310" s="278"/>
      <c r="AI310" s="278"/>
      <c r="AJ310" s="278"/>
      <c r="AK310" s="278"/>
      <c r="AL310" s="278"/>
      <c r="AM310" s="278"/>
    </row>
    <row r="311" spans="1:144" ht="30" customHeight="1">
      <c r="B311" s="84" t="s">
        <v>297</v>
      </c>
      <c r="C311" s="812" t="s">
        <v>112</v>
      </c>
      <c r="D311" s="813"/>
      <c r="E311" s="813"/>
      <c r="F311" s="813"/>
      <c r="G311" s="813"/>
      <c r="H311" s="813"/>
      <c r="I311" s="813"/>
      <c r="J311" s="813"/>
      <c r="K311" s="813"/>
      <c r="L311" s="813"/>
      <c r="M311" s="813"/>
      <c r="N311" s="371"/>
      <c r="O311" s="40"/>
      <c r="AB311" s="103"/>
      <c r="AC311" s="103"/>
      <c r="AD311" s="103"/>
      <c r="AE311" s="103"/>
      <c r="AF311" s="103"/>
      <c r="AG311" s="103"/>
      <c r="AH311" s="103"/>
      <c r="AI311" s="103"/>
      <c r="AJ311" s="103"/>
      <c r="AK311" s="103"/>
      <c r="AL311" s="103"/>
      <c r="AM311" s="10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row>
    <row r="312" spans="1:144" ht="22.5" customHeight="1">
      <c r="B312" s="261"/>
      <c r="C312" s="753" t="s">
        <v>113</v>
      </c>
      <c r="D312" s="754"/>
      <c r="E312" s="754"/>
      <c r="F312" s="754"/>
      <c r="G312" s="754"/>
      <c r="H312" s="754"/>
      <c r="I312" s="754"/>
      <c r="J312" s="754"/>
      <c r="K312" s="754"/>
      <c r="L312" s="754"/>
      <c r="M312" s="755"/>
      <c r="N312" s="355"/>
      <c r="O312" s="40"/>
      <c r="AB312" s="103"/>
      <c r="AC312" s="103"/>
      <c r="AD312" s="103"/>
      <c r="AE312" s="103"/>
      <c r="AF312" s="103"/>
      <c r="AG312" s="103"/>
      <c r="AH312" s="103"/>
      <c r="AI312" s="103"/>
      <c r="AJ312" s="103"/>
      <c r="AK312" s="103"/>
      <c r="AL312" s="103"/>
      <c r="AM312" s="10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row>
    <row r="313" spans="1:144" ht="21" customHeight="1">
      <c r="B313" s="261"/>
      <c r="C313" s="753" t="s">
        <v>114</v>
      </c>
      <c r="D313" s="754"/>
      <c r="E313" s="754"/>
      <c r="F313" s="754"/>
      <c r="G313" s="754"/>
      <c r="H313" s="754"/>
      <c r="I313" s="754"/>
      <c r="J313" s="754"/>
      <c r="K313" s="754"/>
      <c r="L313" s="754"/>
      <c r="M313" s="755"/>
      <c r="N313" s="355"/>
      <c r="O313" s="40"/>
      <c r="AB313" s="103"/>
      <c r="AC313" s="103"/>
      <c r="AD313" s="103"/>
      <c r="AE313" s="103"/>
      <c r="AF313" s="103"/>
      <c r="AG313" s="103"/>
      <c r="AH313" s="103"/>
      <c r="AI313" s="103"/>
      <c r="AJ313" s="103"/>
      <c r="AK313" s="103"/>
      <c r="AL313" s="103"/>
      <c r="AM313" s="10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row>
    <row r="314" spans="1:144" ht="25.5" customHeight="1">
      <c r="B314" s="261"/>
      <c r="C314" s="749" t="s">
        <v>115</v>
      </c>
      <c r="D314" s="750"/>
      <c r="E314" s="750"/>
      <c r="F314" s="750"/>
      <c r="G314" s="750"/>
      <c r="H314" s="750"/>
      <c r="I314" s="750"/>
      <c r="J314" s="750"/>
      <c r="K314" s="750"/>
      <c r="L314" s="750"/>
      <c r="M314" s="750"/>
      <c r="N314" s="751"/>
      <c r="O314" s="40"/>
      <c r="AB314" s="103"/>
      <c r="AC314" s="103"/>
      <c r="AD314" s="103"/>
      <c r="AE314" s="103"/>
      <c r="AF314" s="103"/>
      <c r="AG314" s="103"/>
      <c r="AH314" s="103"/>
      <c r="AI314" s="103"/>
      <c r="AJ314" s="103"/>
      <c r="AK314" s="103"/>
      <c r="AL314" s="103"/>
      <c r="AM314" s="10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row>
    <row r="315" spans="1:144">
      <c r="B315" s="31"/>
      <c r="C315" s="749" t="s">
        <v>116</v>
      </c>
      <c r="D315" s="750"/>
      <c r="E315" s="750"/>
      <c r="F315" s="750"/>
      <c r="G315" s="750"/>
      <c r="H315" s="750"/>
      <c r="I315" s="750"/>
      <c r="J315" s="750"/>
      <c r="K315" s="750"/>
      <c r="L315" s="750"/>
      <c r="M315" s="750"/>
      <c r="N315" s="751"/>
      <c r="O315" s="40"/>
      <c r="AB315" s="103"/>
      <c r="AC315" s="103"/>
      <c r="AD315" s="103"/>
      <c r="AE315" s="103"/>
      <c r="AF315" s="103"/>
      <c r="AG315" s="103"/>
      <c r="AH315" s="103"/>
      <c r="AI315" s="103"/>
      <c r="AJ315" s="103"/>
      <c r="AK315" s="103"/>
      <c r="AL315" s="103"/>
      <c r="AM315" s="10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row>
    <row r="316" spans="1:144" ht="102">
      <c r="B316" s="75" t="s">
        <v>298</v>
      </c>
      <c r="C316" s="39" t="s">
        <v>527</v>
      </c>
      <c r="D316" s="141"/>
      <c r="E316" s="537">
        <v>179500</v>
      </c>
      <c r="F316" s="537">
        <v>179500</v>
      </c>
      <c r="G316" s="545">
        <f>F316/E316*100</f>
        <v>100</v>
      </c>
      <c r="H316" s="545">
        <f>G316/100</f>
        <v>1</v>
      </c>
      <c r="I316" s="654" t="s">
        <v>520</v>
      </c>
      <c r="J316" s="44" t="s">
        <v>10</v>
      </c>
      <c r="K316" s="44">
        <v>100</v>
      </c>
      <c r="L316" s="44">
        <v>100</v>
      </c>
      <c r="M316" s="43">
        <v>100</v>
      </c>
      <c r="N316" s="372">
        <v>1</v>
      </c>
      <c r="O316" s="40"/>
      <c r="AB316" s="103"/>
      <c r="AC316" s="103"/>
      <c r="AD316" s="103"/>
      <c r="AE316" s="103"/>
      <c r="AF316" s="103"/>
      <c r="AG316" s="103"/>
      <c r="AH316" s="103"/>
      <c r="AI316" s="103"/>
      <c r="AJ316" s="103"/>
      <c r="AK316" s="103"/>
      <c r="AL316" s="103"/>
      <c r="AM316" s="10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row>
    <row r="317" spans="1:144" ht="84" customHeight="1">
      <c r="B317" s="75" t="s">
        <v>299</v>
      </c>
      <c r="C317" s="76" t="s">
        <v>528</v>
      </c>
      <c r="D317" s="141"/>
      <c r="E317" s="537">
        <v>5095600</v>
      </c>
      <c r="F317" s="537">
        <v>5095600</v>
      </c>
      <c r="G317" s="280">
        <f>(F317/E317)*100</f>
        <v>100</v>
      </c>
      <c r="H317" s="333">
        <v>1</v>
      </c>
      <c r="I317" s="654" t="s">
        <v>303</v>
      </c>
      <c r="J317" s="44" t="s">
        <v>84</v>
      </c>
      <c r="K317" s="44">
        <v>569</v>
      </c>
      <c r="L317" s="44">
        <v>569</v>
      </c>
      <c r="M317" s="43">
        <v>100</v>
      </c>
      <c r="N317" s="372">
        <v>1</v>
      </c>
      <c r="O317" s="40"/>
      <c r="AB317" s="103"/>
      <c r="AC317" s="103"/>
      <c r="AD317" s="103"/>
      <c r="AE317" s="103"/>
      <c r="AF317" s="103"/>
      <c r="AG317" s="103"/>
      <c r="AH317" s="103"/>
      <c r="AI317" s="103"/>
      <c r="AJ317" s="103"/>
      <c r="AK317" s="103"/>
      <c r="AL317" s="103"/>
      <c r="AM317" s="10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row>
    <row r="318" spans="1:144" ht="84" customHeight="1">
      <c r="B318" s="75"/>
      <c r="C318" s="76"/>
      <c r="D318" s="141"/>
      <c r="E318" s="537"/>
      <c r="F318" s="537"/>
      <c r="G318" s="280"/>
      <c r="H318" s="333"/>
      <c r="I318" s="285" t="s">
        <v>117</v>
      </c>
      <c r="J318" s="10" t="s">
        <v>84</v>
      </c>
      <c r="K318" s="10">
        <v>86</v>
      </c>
      <c r="L318" s="10">
        <v>86</v>
      </c>
      <c r="M318" s="43">
        <v>1000</v>
      </c>
      <c r="N318" s="372">
        <v>1</v>
      </c>
      <c r="O318" s="40"/>
      <c r="AB318" s="103"/>
      <c r="AC318" s="103"/>
      <c r="AD318" s="103"/>
      <c r="AE318" s="103"/>
      <c r="AF318" s="103"/>
      <c r="AG318" s="103"/>
      <c r="AH318" s="103"/>
      <c r="AI318" s="103"/>
      <c r="AJ318" s="103"/>
      <c r="AK318" s="103"/>
      <c r="AL318" s="103"/>
      <c r="AM318" s="10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row>
    <row r="319" spans="1:144" s="71" customFormat="1" ht="30.75" customHeight="1">
      <c r="A319" s="56"/>
      <c r="B319" s="87"/>
      <c r="C319" s="88" t="s">
        <v>15</v>
      </c>
      <c r="D319" s="323"/>
      <c r="E319" s="429">
        <f>E316+E317</f>
        <v>5275100</v>
      </c>
      <c r="F319" s="429">
        <f>F316+F317</f>
        <v>5275100</v>
      </c>
      <c r="G319" s="429">
        <v>100</v>
      </c>
      <c r="H319" s="402">
        <v>1</v>
      </c>
      <c r="I319" s="88"/>
      <c r="J319" s="89"/>
      <c r="K319" s="89"/>
      <c r="L319" s="89"/>
      <c r="M319" s="398">
        <f>SUM(M316:M317)/2</f>
        <v>100</v>
      </c>
      <c r="N319" s="398">
        <f>M319/100</f>
        <v>1</v>
      </c>
      <c r="O319" s="47"/>
      <c r="P319" s="49"/>
      <c r="Q319" s="49"/>
      <c r="R319" s="49"/>
      <c r="S319" s="49"/>
      <c r="T319" s="49"/>
      <c r="U319" s="49"/>
      <c r="V319" s="49"/>
      <c r="W319" s="49"/>
      <c r="X319" s="49"/>
      <c r="Y319" s="49"/>
      <c r="Z319" s="49"/>
      <c r="AA319" s="49"/>
      <c r="AB319" s="278"/>
      <c r="AC319" s="278"/>
      <c r="AD319" s="278"/>
      <c r="AE319" s="278"/>
      <c r="AF319" s="278"/>
      <c r="AG319" s="278"/>
      <c r="AH319" s="278"/>
      <c r="AI319" s="278"/>
      <c r="AJ319" s="278"/>
      <c r="AK319" s="278"/>
      <c r="AL319" s="278"/>
      <c r="AM319" s="278"/>
    </row>
    <row r="320" spans="1:144" s="448" customFormat="1" ht="29.25" customHeight="1">
      <c r="A320" s="459"/>
      <c r="B320" s="546"/>
      <c r="C320" s="547" t="s">
        <v>369</v>
      </c>
      <c r="D320" s="444"/>
      <c r="E320" s="496">
        <f>E310+E319</f>
        <v>11914900</v>
      </c>
      <c r="F320" s="496">
        <f>F319+F310</f>
        <v>11914643.189999999</v>
      </c>
      <c r="G320" s="548">
        <f>F320/E320</f>
        <v>0.99997844631511801</v>
      </c>
      <c r="H320" s="549">
        <v>1</v>
      </c>
      <c r="I320" s="759" t="s">
        <v>368</v>
      </c>
      <c r="J320" s="760"/>
      <c r="K320" s="760"/>
      <c r="L320" s="760"/>
      <c r="M320" s="734">
        <v>1.3</v>
      </c>
      <c r="N320" s="550">
        <v>0.8</v>
      </c>
      <c r="O320" s="551"/>
      <c r="P320" s="304"/>
      <c r="Q320" s="304"/>
      <c r="R320" s="304"/>
      <c r="S320" s="304"/>
      <c r="T320" s="304"/>
      <c r="U320" s="304"/>
      <c r="V320" s="304"/>
      <c r="W320" s="304"/>
      <c r="X320" s="304"/>
      <c r="Y320" s="304"/>
      <c r="Z320" s="304"/>
      <c r="AA320" s="304"/>
      <c r="AB320" s="304"/>
      <c r="AC320" s="304"/>
      <c r="AD320" s="304"/>
      <c r="AE320" s="304"/>
      <c r="AF320" s="304"/>
      <c r="AG320" s="304"/>
      <c r="AH320" s="304"/>
      <c r="AI320" s="304"/>
      <c r="AJ320" s="304"/>
      <c r="AK320" s="304"/>
      <c r="AL320" s="304"/>
      <c r="AM320" s="304"/>
    </row>
    <row r="321" spans="1:144" s="56" customFormat="1" ht="29.25" customHeight="1">
      <c r="B321" s="92"/>
      <c r="C321" s="133" t="s">
        <v>353</v>
      </c>
      <c r="D321" s="114" t="s">
        <v>357</v>
      </c>
      <c r="E321" s="413">
        <v>0</v>
      </c>
      <c r="F321" s="413">
        <v>0</v>
      </c>
      <c r="G321" s="393"/>
      <c r="H321" s="403"/>
      <c r="I321" s="339"/>
      <c r="J321" s="339"/>
      <c r="K321" s="339"/>
      <c r="L321" s="339"/>
      <c r="M321" s="414"/>
      <c r="N321" s="432"/>
      <c r="O321" s="57"/>
      <c r="P321" s="49"/>
      <c r="Q321" s="49"/>
      <c r="R321" s="49"/>
      <c r="S321" s="49"/>
      <c r="T321" s="49"/>
      <c r="U321" s="49"/>
      <c r="V321" s="49"/>
      <c r="W321" s="49"/>
      <c r="X321" s="49"/>
      <c r="Y321" s="49"/>
      <c r="Z321" s="49"/>
      <c r="AA321" s="49"/>
      <c r="AB321" s="61"/>
      <c r="AC321" s="61"/>
      <c r="AD321" s="61"/>
      <c r="AE321" s="61"/>
      <c r="AF321" s="61"/>
      <c r="AG321" s="61"/>
      <c r="AH321" s="61"/>
      <c r="AI321" s="61"/>
      <c r="AJ321" s="61"/>
      <c r="AK321" s="61"/>
      <c r="AL321" s="61"/>
      <c r="AM321" s="61"/>
    </row>
    <row r="322" spans="1:144" s="56" customFormat="1" ht="29.25" customHeight="1">
      <c r="B322" s="92"/>
      <c r="C322" s="133" t="s">
        <v>354</v>
      </c>
      <c r="D322" s="114" t="s">
        <v>564</v>
      </c>
      <c r="E322" s="413">
        <v>4681300</v>
      </c>
      <c r="F322" s="413">
        <v>4681300</v>
      </c>
      <c r="G322" s="393"/>
      <c r="H322" s="403"/>
      <c r="I322" s="339"/>
      <c r="J322" s="339"/>
      <c r="K322" s="339"/>
      <c r="L322" s="339"/>
      <c r="M322" s="414"/>
      <c r="N322" s="432"/>
      <c r="O322" s="57"/>
      <c r="P322" s="49"/>
      <c r="Q322" s="49"/>
      <c r="R322" s="49"/>
      <c r="S322" s="49"/>
      <c r="T322" s="49"/>
      <c r="U322" s="49"/>
      <c r="V322" s="49"/>
      <c r="W322" s="49"/>
      <c r="X322" s="49"/>
      <c r="Y322" s="49"/>
      <c r="Z322" s="49"/>
      <c r="AA322" s="49"/>
      <c r="AB322" s="61"/>
      <c r="AC322" s="61"/>
      <c r="AD322" s="61"/>
      <c r="AE322" s="61"/>
      <c r="AF322" s="61"/>
      <c r="AG322" s="61"/>
      <c r="AH322" s="61"/>
      <c r="AI322" s="61"/>
      <c r="AJ322" s="61"/>
      <c r="AK322" s="61"/>
      <c r="AL322" s="61"/>
      <c r="AM322" s="61"/>
    </row>
    <row r="323" spans="1:144" s="56" customFormat="1" ht="29.25" customHeight="1">
      <c r="B323" s="92"/>
      <c r="C323" s="133" t="s">
        <v>355</v>
      </c>
      <c r="D323" s="114" t="s">
        <v>565</v>
      </c>
      <c r="E323" s="413">
        <v>7233600</v>
      </c>
      <c r="F323" s="413">
        <v>7233343.1900000004</v>
      </c>
      <c r="G323" s="393"/>
      <c r="H323" s="403"/>
      <c r="I323" s="339"/>
      <c r="J323" s="339"/>
      <c r="K323" s="339"/>
      <c r="L323" s="339"/>
      <c r="M323" s="414"/>
      <c r="N323" s="432"/>
      <c r="O323" s="57"/>
      <c r="P323" s="49"/>
      <c r="Q323" s="49"/>
      <c r="R323" s="49"/>
      <c r="S323" s="49"/>
      <c r="T323" s="49"/>
      <c r="U323" s="49"/>
      <c r="V323" s="49"/>
      <c r="W323" s="49"/>
      <c r="X323" s="49"/>
      <c r="Y323" s="49"/>
      <c r="Z323" s="49"/>
      <c r="AA323" s="49"/>
      <c r="AB323" s="61"/>
      <c r="AC323" s="61"/>
      <c r="AD323" s="61"/>
      <c r="AE323" s="61"/>
      <c r="AF323" s="61"/>
      <c r="AG323" s="61"/>
      <c r="AH323" s="61"/>
      <c r="AI323" s="61"/>
      <c r="AJ323" s="61"/>
      <c r="AK323" s="61"/>
      <c r="AL323" s="61"/>
      <c r="AM323" s="61"/>
    </row>
    <row r="324" spans="1:144" s="56" customFormat="1" ht="29.25" customHeight="1">
      <c r="B324" s="92"/>
      <c r="C324" s="133" t="s">
        <v>356</v>
      </c>
      <c r="D324" s="114" t="s">
        <v>359</v>
      </c>
      <c r="E324" s="413">
        <v>0</v>
      </c>
      <c r="F324" s="413">
        <v>0</v>
      </c>
      <c r="G324" s="393"/>
      <c r="H324" s="403"/>
      <c r="I324" s="339"/>
      <c r="J324" s="339"/>
      <c r="K324" s="339"/>
      <c r="L324" s="339"/>
      <c r="M324" s="414"/>
      <c r="N324" s="432"/>
      <c r="O324" s="57"/>
      <c r="P324" s="49"/>
      <c r="Q324" s="49"/>
      <c r="R324" s="49"/>
      <c r="S324" s="49"/>
      <c r="T324" s="49"/>
      <c r="U324" s="49"/>
      <c r="V324" s="49"/>
      <c r="W324" s="49"/>
      <c r="X324" s="49"/>
      <c r="Y324" s="49"/>
      <c r="Z324" s="49"/>
      <c r="AA324" s="49"/>
      <c r="AB324" s="61"/>
      <c r="AC324" s="61"/>
      <c r="AD324" s="61"/>
      <c r="AE324" s="61"/>
      <c r="AF324" s="61"/>
      <c r="AG324" s="61"/>
      <c r="AH324" s="61"/>
      <c r="AI324" s="61"/>
      <c r="AJ324" s="61"/>
      <c r="AK324" s="61"/>
      <c r="AL324" s="61"/>
      <c r="AM324" s="61"/>
    </row>
    <row r="325" spans="1:144" s="56" customFormat="1" ht="59.25" customHeight="1">
      <c r="B325" s="93"/>
      <c r="C325" s="736" t="s">
        <v>723</v>
      </c>
      <c r="D325" s="737"/>
      <c r="E325" s="737"/>
      <c r="F325" s="737"/>
      <c r="G325" s="737"/>
      <c r="H325" s="737"/>
      <c r="I325" s="737"/>
      <c r="J325" s="737"/>
      <c r="K325" s="737"/>
      <c r="L325" s="737"/>
      <c r="M325" s="737"/>
      <c r="N325" s="752"/>
      <c r="O325" s="47"/>
      <c r="P325" s="49"/>
      <c r="Q325" s="49"/>
      <c r="R325" s="49"/>
      <c r="S325" s="49"/>
      <c r="T325" s="49"/>
      <c r="U325" s="49"/>
      <c r="V325" s="49"/>
      <c r="W325" s="49"/>
      <c r="X325" s="49"/>
      <c r="Y325" s="49"/>
      <c r="Z325" s="49"/>
      <c r="AA325" s="49"/>
      <c r="AB325" s="61"/>
      <c r="AC325" s="61"/>
      <c r="AD325" s="61"/>
      <c r="AE325" s="61"/>
      <c r="AF325" s="61"/>
      <c r="AG325" s="61"/>
      <c r="AH325" s="61"/>
      <c r="AI325" s="61"/>
      <c r="AJ325" s="61"/>
      <c r="AK325" s="61"/>
      <c r="AL325" s="61"/>
      <c r="AM325" s="61"/>
    </row>
    <row r="326" spans="1:144" ht="45" customHeight="1">
      <c r="B326" s="97" t="s">
        <v>85</v>
      </c>
      <c r="C326" s="756" t="s">
        <v>227</v>
      </c>
      <c r="D326" s="757"/>
      <c r="E326" s="757"/>
      <c r="F326" s="757"/>
      <c r="G326" s="757"/>
      <c r="H326" s="757"/>
      <c r="I326" s="757"/>
      <c r="J326" s="757"/>
      <c r="K326" s="757"/>
      <c r="L326" s="757"/>
      <c r="M326" s="757"/>
      <c r="N326" s="758"/>
    </row>
    <row r="327" spans="1:144" ht="27" customHeight="1">
      <c r="B327" s="7"/>
      <c r="C327" s="753" t="s">
        <v>177</v>
      </c>
      <c r="D327" s="754"/>
      <c r="E327" s="754"/>
      <c r="F327" s="754"/>
      <c r="G327" s="754"/>
      <c r="H327" s="754"/>
      <c r="I327" s="754"/>
      <c r="J327" s="754"/>
      <c r="K327" s="754"/>
      <c r="L327" s="754"/>
      <c r="M327" s="754"/>
      <c r="N327" s="755"/>
    </row>
    <row r="328" spans="1:144" ht="33.75" customHeight="1">
      <c r="B328" s="7"/>
      <c r="C328" s="753" t="s">
        <v>178</v>
      </c>
      <c r="D328" s="754"/>
      <c r="E328" s="754"/>
      <c r="F328" s="754"/>
      <c r="G328" s="754"/>
      <c r="H328" s="754"/>
      <c r="I328" s="754"/>
      <c r="J328" s="754"/>
      <c r="K328" s="754"/>
      <c r="L328" s="754"/>
      <c r="M328" s="754"/>
      <c r="N328" s="755"/>
    </row>
    <row r="329" spans="1:144" ht="41.25" customHeight="1">
      <c r="B329" s="7"/>
      <c r="C329" s="753" t="s">
        <v>179</v>
      </c>
      <c r="D329" s="754"/>
      <c r="E329" s="754"/>
      <c r="F329" s="754"/>
      <c r="G329" s="754"/>
      <c r="H329" s="754"/>
      <c r="I329" s="754"/>
      <c r="J329" s="754"/>
      <c r="K329" s="754"/>
      <c r="L329" s="754"/>
      <c r="M329" s="754"/>
      <c r="N329" s="755"/>
    </row>
    <row r="330" spans="1:144" ht="30" customHeight="1">
      <c r="B330" s="7"/>
      <c r="C330" s="753" t="s">
        <v>180</v>
      </c>
      <c r="D330" s="754"/>
      <c r="E330" s="754"/>
      <c r="F330" s="754"/>
      <c r="G330" s="754"/>
      <c r="H330" s="754"/>
      <c r="I330" s="754"/>
      <c r="J330" s="754"/>
      <c r="K330" s="754"/>
      <c r="L330" s="754"/>
      <c r="M330" s="754"/>
      <c r="N330" s="755"/>
      <c r="P330" s="304"/>
      <c r="Q330" s="304"/>
      <c r="R330" s="304"/>
      <c r="S330" s="304"/>
      <c r="T330" s="304"/>
      <c r="U330" s="304"/>
      <c r="V330" s="304"/>
      <c r="W330" s="304"/>
    </row>
    <row r="331" spans="1:144" s="156" customFormat="1" ht="45" customHeight="1">
      <c r="A331" s="459"/>
      <c r="B331" s="257" t="s">
        <v>305</v>
      </c>
      <c r="C331" s="863" t="s">
        <v>304</v>
      </c>
      <c r="D331" s="741"/>
      <c r="E331" s="741"/>
      <c r="F331" s="741"/>
      <c r="G331" s="741"/>
      <c r="H331" s="741"/>
      <c r="I331" s="741"/>
      <c r="J331" s="741"/>
      <c r="K331" s="741"/>
      <c r="L331" s="741"/>
      <c r="M331" s="741"/>
      <c r="N331" s="854"/>
      <c r="O331" s="232"/>
      <c r="P331" s="298"/>
      <c r="Q331" s="298"/>
      <c r="R331" s="298"/>
      <c r="S331" s="298"/>
      <c r="T331" s="298"/>
      <c r="U331" s="298"/>
      <c r="V331" s="298"/>
      <c r="W331" s="298"/>
      <c r="X331" s="304"/>
      <c r="Y331" s="304"/>
      <c r="Z331" s="304"/>
      <c r="AA331" s="304"/>
      <c r="AB331" s="190"/>
      <c r="AC331" s="190"/>
      <c r="AD331" s="190"/>
      <c r="AE331" s="190"/>
      <c r="AF331" s="190"/>
      <c r="AG331" s="190"/>
      <c r="AH331" s="190"/>
      <c r="AI331" s="190"/>
      <c r="AJ331" s="190"/>
      <c r="AK331" s="190"/>
      <c r="AL331" s="190"/>
      <c r="AM331" s="190"/>
      <c r="AN331" s="190"/>
      <c r="AO331" s="190"/>
      <c r="AP331" s="190"/>
      <c r="AQ331" s="190"/>
      <c r="AR331" s="190"/>
      <c r="AS331" s="190"/>
      <c r="AT331" s="190"/>
      <c r="AU331" s="190"/>
      <c r="AV331" s="190"/>
      <c r="AW331" s="190"/>
      <c r="AX331" s="190"/>
      <c r="AY331" s="190"/>
      <c r="AZ331" s="190"/>
      <c r="BA331" s="190"/>
      <c r="BB331" s="190"/>
      <c r="BC331" s="190"/>
      <c r="BD331" s="190"/>
      <c r="BE331" s="190"/>
      <c r="BF331" s="190"/>
      <c r="BG331" s="190"/>
      <c r="BH331" s="190"/>
      <c r="BI331" s="190"/>
      <c r="BJ331" s="190"/>
      <c r="BK331" s="190"/>
      <c r="BL331" s="190"/>
      <c r="BM331" s="190"/>
      <c r="BN331" s="190"/>
      <c r="BO331" s="190"/>
      <c r="BP331" s="190"/>
      <c r="BQ331" s="190"/>
      <c r="BR331" s="190"/>
      <c r="BS331" s="190"/>
      <c r="BT331" s="190"/>
      <c r="BU331" s="190"/>
      <c r="BV331" s="190"/>
      <c r="BW331" s="190"/>
      <c r="BX331" s="190"/>
      <c r="BY331" s="190"/>
      <c r="BZ331" s="190"/>
      <c r="CA331" s="190"/>
      <c r="CB331" s="190"/>
      <c r="CC331" s="190"/>
      <c r="CD331" s="190"/>
      <c r="CE331" s="190"/>
      <c r="CF331" s="190"/>
      <c r="CG331" s="190"/>
      <c r="CH331" s="190"/>
      <c r="CI331" s="190"/>
      <c r="CJ331" s="190"/>
      <c r="CK331" s="190"/>
      <c r="CL331" s="190"/>
      <c r="CM331" s="190"/>
      <c r="CN331" s="190"/>
      <c r="CO331" s="190"/>
      <c r="CP331" s="190"/>
      <c r="CQ331" s="190"/>
      <c r="CR331" s="190"/>
      <c r="CS331" s="190"/>
      <c r="CT331" s="190"/>
      <c r="CU331" s="190"/>
      <c r="CV331" s="190"/>
      <c r="CW331" s="190"/>
      <c r="CX331" s="190"/>
      <c r="CY331" s="190"/>
      <c r="CZ331" s="190"/>
      <c r="DA331" s="190"/>
      <c r="DB331" s="190"/>
      <c r="DC331" s="190"/>
      <c r="DD331" s="190"/>
      <c r="DE331" s="190"/>
      <c r="DF331" s="190"/>
      <c r="DG331" s="190"/>
      <c r="DH331" s="190"/>
      <c r="DI331" s="190"/>
      <c r="DJ331" s="190"/>
      <c r="DK331" s="190"/>
      <c r="DL331" s="190"/>
      <c r="DM331" s="190"/>
      <c r="DN331" s="190"/>
      <c r="DO331" s="190"/>
      <c r="DP331" s="190"/>
      <c r="DQ331" s="190"/>
      <c r="DR331" s="190"/>
      <c r="DS331" s="190"/>
      <c r="DT331" s="190"/>
      <c r="DU331" s="190"/>
      <c r="DV331" s="190"/>
      <c r="DW331" s="190"/>
      <c r="DX331" s="190"/>
      <c r="DY331" s="190"/>
      <c r="DZ331" s="190"/>
      <c r="EA331" s="190"/>
      <c r="EB331" s="190"/>
      <c r="EC331" s="190"/>
      <c r="ED331" s="190"/>
      <c r="EE331" s="190"/>
      <c r="EF331" s="190"/>
      <c r="EG331" s="190"/>
      <c r="EH331" s="190"/>
      <c r="EI331" s="190"/>
      <c r="EJ331" s="190"/>
      <c r="EK331" s="190"/>
      <c r="EL331" s="190"/>
      <c r="EM331" s="190"/>
      <c r="EN331" s="190"/>
    </row>
    <row r="332" spans="1:144" s="149" customFormat="1" ht="33" customHeight="1">
      <c r="A332" s="50"/>
      <c r="B332" s="7"/>
      <c r="C332" s="864" t="s">
        <v>181</v>
      </c>
      <c r="D332" s="865"/>
      <c r="E332" s="865"/>
      <c r="F332" s="865"/>
      <c r="G332" s="865"/>
      <c r="H332" s="865"/>
      <c r="I332" s="865"/>
      <c r="J332" s="865"/>
      <c r="K332" s="865"/>
      <c r="L332" s="865"/>
      <c r="M332" s="865"/>
      <c r="N332" s="866"/>
      <c r="O332" s="232"/>
      <c r="P332" s="298"/>
      <c r="Q332" s="298"/>
      <c r="R332" s="298"/>
      <c r="S332" s="298"/>
      <c r="T332" s="298"/>
      <c r="U332" s="298"/>
      <c r="V332" s="298"/>
      <c r="W332" s="298"/>
      <c r="X332" s="298"/>
      <c r="Y332" s="298"/>
      <c r="Z332" s="298"/>
      <c r="AA332" s="298"/>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row>
    <row r="333" spans="1:144" s="149" customFormat="1" ht="37.5" customHeight="1">
      <c r="A333" s="50"/>
      <c r="B333" s="7"/>
      <c r="C333" s="864" t="s">
        <v>183</v>
      </c>
      <c r="D333" s="865"/>
      <c r="E333" s="865"/>
      <c r="F333" s="865"/>
      <c r="G333" s="865"/>
      <c r="H333" s="865"/>
      <c r="I333" s="865"/>
      <c r="J333" s="865"/>
      <c r="K333" s="865"/>
      <c r="L333" s="865"/>
      <c r="M333" s="865"/>
      <c r="N333" s="866"/>
      <c r="O333" s="232"/>
      <c r="P333" s="298"/>
      <c r="Q333" s="298"/>
      <c r="R333" s="298"/>
      <c r="S333" s="298"/>
      <c r="T333" s="298"/>
      <c r="U333" s="298"/>
      <c r="V333" s="298"/>
      <c r="W333" s="298"/>
      <c r="X333" s="298"/>
      <c r="Y333" s="298"/>
      <c r="Z333" s="298"/>
      <c r="AA333" s="298"/>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row>
    <row r="334" spans="1:144" s="149" customFormat="1" ht="35.25" customHeight="1">
      <c r="A334" s="50"/>
      <c r="B334" s="7"/>
      <c r="C334" s="864" t="s">
        <v>182</v>
      </c>
      <c r="D334" s="865"/>
      <c r="E334" s="865"/>
      <c r="F334" s="865"/>
      <c r="G334" s="865"/>
      <c r="H334" s="865"/>
      <c r="I334" s="865"/>
      <c r="J334" s="865"/>
      <c r="K334" s="865"/>
      <c r="L334" s="865"/>
      <c r="M334" s="865"/>
      <c r="N334" s="866"/>
      <c r="O334" s="232"/>
      <c r="P334" s="274"/>
      <c r="Q334" s="274"/>
      <c r="R334" s="274"/>
      <c r="S334" s="274"/>
      <c r="T334" s="274"/>
      <c r="U334" s="274"/>
      <c r="V334" s="274"/>
      <c r="W334" s="274"/>
      <c r="X334" s="298"/>
      <c r="Y334" s="298"/>
      <c r="Z334" s="298"/>
      <c r="AA334" s="298"/>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row>
    <row r="335" spans="1:144" s="12" customFormat="1" ht="93" customHeight="1">
      <c r="A335" s="98"/>
      <c r="B335" s="31" t="s">
        <v>306</v>
      </c>
      <c r="C335" s="285" t="s">
        <v>529</v>
      </c>
      <c r="D335" s="8"/>
      <c r="E335" s="600">
        <v>1811688</v>
      </c>
      <c r="F335" s="600">
        <v>1811688</v>
      </c>
      <c r="G335" s="594">
        <f>F335/E335*100</f>
        <v>100</v>
      </c>
      <c r="H335" s="315">
        <f>G335/100</f>
        <v>1</v>
      </c>
      <c r="I335" s="285" t="s">
        <v>701</v>
      </c>
      <c r="J335" s="10" t="s">
        <v>192</v>
      </c>
      <c r="K335" s="207">
        <v>1</v>
      </c>
      <c r="L335" s="207">
        <v>1</v>
      </c>
      <c r="M335" s="11">
        <f>L335/K335*100</f>
        <v>100</v>
      </c>
      <c r="N335" s="481">
        <f t="shared" ref="N335" si="45">M335/100</f>
        <v>1</v>
      </c>
      <c r="O335" s="232"/>
      <c r="P335" s="274"/>
      <c r="Q335" s="274"/>
      <c r="R335" s="274"/>
      <c r="S335" s="274"/>
      <c r="T335" s="274"/>
      <c r="U335" s="274"/>
      <c r="V335" s="274"/>
      <c r="W335" s="274"/>
      <c r="X335" s="274"/>
      <c r="Y335" s="274"/>
      <c r="Z335" s="274"/>
      <c r="AA335" s="274"/>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c r="DG335" s="107"/>
      <c r="DH335" s="107"/>
      <c r="DI335" s="107"/>
      <c r="DJ335" s="107"/>
      <c r="DK335" s="107"/>
      <c r="DL335" s="107"/>
      <c r="DM335" s="107"/>
      <c r="DN335" s="107"/>
      <c r="DO335" s="107"/>
      <c r="DP335" s="107"/>
      <c r="DQ335" s="107"/>
      <c r="DR335" s="107"/>
      <c r="DS335" s="107"/>
      <c r="DT335" s="107"/>
      <c r="DU335" s="107"/>
      <c r="DV335" s="107"/>
      <c r="DW335" s="107"/>
      <c r="DX335" s="107"/>
      <c r="DY335" s="107"/>
      <c r="DZ335" s="107"/>
      <c r="EA335" s="107"/>
      <c r="EB335" s="107"/>
      <c r="EC335" s="107"/>
      <c r="ED335" s="107"/>
      <c r="EE335" s="107"/>
      <c r="EF335" s="107"/>
      <c r="EG335" s="107"/>
      <c r="EH335" s="107"/>
      <c r="EI335" s="107"/>
      <c r="EJ335" s="107"/>
      <c r="EK335" s="107"/>
      <c r="EL335" s="107"/>
      <c r="EM335" s="107"/>
      <c r="EN335" s="107"/>
    </row>
    <row r="336" spans="1:144" s="12" customFormat="1" ht="93" customHeight="1">
      <c r="A336" s="98"/>
      <c r="B336" s="31" t="s">
        <v>307</v>
      </c>
      <c r="C336" s="285" t="s">
        <v>530</v>
      </c>
      <c r="D336" s="8"/>
      <c r="E336" s="600">
        <v>1096295</v>
      </c>
      <c r="F336" s="600">
        <v>872300.54</v>
      </c>
      <c r="G336" s="594">
        <f>F336/E336*100</f>
        <v>79.568048746003583</v>
      </c>
      <c r="H336" s="315">
        <f>G336/100</f>
        <v>0.79568048746003583</v>
      </c>
      <c r="I336" s="285" t="s">
        <v>702</v>
      </c>
      <c r="J336" s="10" t="s">
        <v>235</v>
      </c>
      <c r="K336" s="520">
        <v>100</v>
      </c>
      <c r="L336" s="520">
        <v>91</v>
      </c>
      <c r="M336" s="11">
        <f t="shared" ref="M336" si="46">L336/K336*100</f>
        <v>91</v>
      </c>
      <c r="N336" s="481">
        <f t="shared" ref="N336" si="47">M336/100</f>
        <v>0.91</v>
      </c>
      <c r="O336" s="232"/>
      <c r="P336" s="274"/>
      <c r="Q336" s="274"/>
      <c r="R336" s="274"/>
      <c r="S336" s="274"/>
      <c r="T336" s="274"/>
      <c r="U336" s="274"/>
      <c r="V336" s="274"/>
      <c r="W336" s="274"/>
      <c r="X336" s="274"/>
      <c r="Y336" s="274"/>
      <c r="Z336" s="274"/>
      <c r="AA336" s="274"/>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7"/>
      <c r="DC336" s="107"/>
      <c r="DD336" s="107"/>
      <c r="DE336" s="107"/>
      <c r="DF336" s="107"/>
      <c r="DG336" s="107"/>
      <c r="DH336" s="107"/>
      <c r="DI336" s="107"/>
      <c r="DJ336" s="107"/>
      <c r="DK336" s="107"/>
      <c r="DL336" s="107"/>
      <c r="DM336" s="107"/>
      <c r="DN336" s="107"/>
      <c r="DO336" s="107"/>
      <c r="DP336" s="107"/>
      <c r="DQ336" s="107"/>
      <c r="DR336" s="107"/>
      <c r="DS336" s="107"/>
      <c r="DT336" s="107"/>
      <c r="DU336" s="107"/>
      <c r="DV336" s="107"/>
      <c r="DW336" s="107"/>
      <c r="DX336" s="107"/>
      <c r="DY336" s="107"/>
      <c r="DZ336" s="107"/>
      <c r="EA336" s="107"/>
      <c r="EB336" s="107"/>
      <c r="EC336" s="107"/>
      <c r="ED336" s="107"/>
      <c r="EE336" s="107"/>
      <c r="EF336" s="107"/>
      <c r="EG336" s="107"/>
      <c r="EH336" s="107"/>
      <c r="EI336" s="107"/>
      <c r="EJ336" s="107"/>
      <c r="EK336" s="107"/>
      <c r="EL336" s="107"/>
      <c r="EM336" s="107"/>
      <c r="EN336" s="107"/>
    </row>
    <row r="337" spans="1:145" s="12" customFormat="1" ht="93" customHeight="1">
      <c r="A337" s="98"/>
      <c r="B337" s="31" t="s">
        <v>308</v>
      </c>
      <c r="C337" s="285" t="s">
        <v>531</v>
      </c>
      <c r="D337" s="8"/>
      <c r="E337" s="600">
        <v>53000</v>
      </c>
      <c r="F337" s="600">
        <v>53000</v>
      </c>
      <c r="G337" s="594">
        <f>F337/E337*100</f>
        <v>100</v>
      </c>
      <c r="H337" s="315">
        <f>G337/100</f>
        <v>1</v>
      </c>
      <c r="I337" s="285" t="s">
        <v>703</v>
      </c>
      <c r="J337" s="10" t="s">
        <v>14</v>
      </c>
      <c r="K337" s="520">
        <v>4065</v>
      </c>
      <c r="L337" s="520">
        <v>4065</v>
      </c>
      <c r="M337" s="11">
        <f>L337/K337*100</f>
        <v>100</v>
      </c>
      <c r="N337" s="481">
        <f>M337/100</f>
        <v>1</v>
      </c>
      <c r="O337" s="232"/>
      <c r="P337" s="274"/>
      <c r="Q337" s="274"/>
      <c r="R337" s="274"/>
      <c r="S337" s="274"/>
      <c r="T337" s="274"/>
      <c r="U337" s="274"/>
      <c r="V337" s="274"/>
      <c r="W337" s="274"/>
      <c r="X337" s="274"/>
      <c r="Y337" s="274"/>
      <c r="Z337" s="274"/>
      <c r="AA337" s="274"/>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c r="DG337" s="107"/>
      <c r="DH337" s="107"/>
      <c r="DI337" s="107"/>
      <c r="DJ337" s="107"/>
      <c r="DK337" s="107"/>
      <c r="DL337" s="107"/>
      <c r="DM337" s="107"/>
      <c r="DN337" s="107"/>
      <c r="DO337" s="107"/>
      <c r="DP337" s="107"/>
      <c r="DQ337" s="107"/>
      <c r="DR337" s="107"/>
      <c r="DS337" s="107"/>
      <c r="DT337" s="107"/>
      <c r="DU337" s="107"/>
      <c r="DV337" s="107"/>
      <c r="DW337" s="107"/>
      <c r="DX337" s="107"/>
      <c r="DY337" s="107"/>
      <c r="DZ337" s="107"/>
      <c r="EA337" s="107"/>
      <c r="EB337" s="107"/>
      <c r="EC337" s="107"/>
      <c r="ED337" s="107"/>
      <c r="EE337" s="107"/>
      <c r="EF337" s="107"/>
      <c r="EG337" s="107"/>
      <c r="EH337" s="107"/>
      <c r="EI337" s="107"/>
      <c r="EJ337" s="107"/>
      <c r="EK337" s="107"/>
      <c r="EL337" s="107"/>
      <c r="EM337" s="107"/>
      <c r="EN337" s="107"/>
    </row>
    <row r="338" spans="1:145" s="65" customFormat="1" ht="30.75" customHeight="1">
      <c r="A338" s="693"/>
      <c r="B338" s="695"/>
      <c r="C338" s="59" t="s">
        <v>190</v>
      </c>
      <c r="D338" s="63"/>
      <c r="E338" s="243">
        <f>SUM(E335:E337)</f>
        <v>2960983</v>
      </c>
      <c r="F338" s="243">
        <f>SUM(F335:F337)</f>
        <v>2736988.54</v>
      </c>
      <c r="G338" s="375">
        <f>F338/E338*100</f>
        <v>92.435131846417221</v>
      </c>
      <c r="H338" s="351">
        <f t="shared" ref="H338" si="48">G338/100</f>
        <v>0.92435131846417218</v>
      </c>
      <c r="I338" s="52"/>
      <c r="J338" s="52"/>
      <c r="K338" s="229"/>
      <c r="L338" s="229"/>
      <c r="M338" s="424">
        <f>SUM(M335:M337)/3</f>
        <v>97</v>
      </c>
      <c r="N338" s="200">
        <f t="shared" ref="N338" si="49">M338/100</f>
        <v>0.97</v>
      </c>
      <c r="O338" s="232"/>
      <c r="P338" s="308"/>
      <c r="Q338" s="308"/>
      <c r="R338" s="308"/>
      <c r="S338" s="308"/>
      <c r="T338" s="308"/>
      <c r="U338" s="308"/>
      <c r="V338" s="308"/>
      <c r="W338" s="308"/>
      <c r="X338" s="274"/>
      <c r="Y338" s="274"/>
      <c r="Z338" s="274"/>
      <c r="AA338" s="274"/>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7"/>
      <c r="DC338" s="107"/>
      <c r="DD338" s="107"/>
      <c r="DE338" s="107"/>
      <c r="DF338" s="107"/>
      <c r="DG338" s="107"/>
      <c r="DH338" s="107"/>
      <c r="DI338" s="107"/>
      <c r="DJ338" s="107"/>
      <c r="DK338" s="107"/>
      <c r="DL338" s="107"/>
      <c r="DM338" s="107"/>
      <c r="DN338" s="107"/>
      <c r="DO338" s="107"/>
      <c r="DP338" s="107"/>
      <c r="DQ338" s="107"/>
      <c r="DR338" s="107"/>
      <c r="DS338" s="107"/>
      <c r="DT338" s="107"/>
      <c r="DU338" s="107"/>
      <c r="DV338" s="107"/>
      <c r="DW338" s="107"/>
      <c r="DX338" s="107"/>
      <c r="DY338" s="107"/>
      <c r="DZ338" s="107"/>
      <c r="EA338" s="107"/>
      <c r="EB338" s="107"/>
      <c r="EC338" s="107"/>
      <c r="ED338" s="107"/>
      <c r="EE338" s="107"/>
      <c r="EF338" s="107"/>
      <c r="EG338" s="107"/>
      <c r="EH338" s="107"/>
      <c r="EI338" s="107"/>
      <c r="EJ338" s="107"/>
      <c r="EK338" s="107"/>
      <c r="EL338" s="107"/>
      <c r="EM338" s="107"/>
      <c r="EN338" s="107"/>
      <c r="EO338" s="186"/>
    </row>
    <row r="339" spans="1:145" s="157" customFormat="1" ht="42.75" customHeight="1">
      <c r="A339" s="626"/>
      <c r="B339" s="279" t="s">
        <v>309</v>
      </c>
      <c r="C339" s="812" t="s">
        <v>184</v>
      </c>
      <c r="D339" s="813"/>
      <c r="E339" s="813"/>
      <c r="F339" s="813"/>
      <c r="G339" s="813"/>
      <c r="H339" s="813"/>
      <c r="I339" s="813"/>
      <c r="J339" s="813"/>
      <c r="K339" s="813"/>
      <c r="L339" s="813"/>
      <c r="M339" s="813"/>
      <c r="N339" s="814"/>
      <c r="O339" s="239"/>
      <c r="P339" s="298"/>
      <c r="Q339" s="298"/>
      <c r="R339" s="298"/>
      <c r="S339" s="298"/>
      <c r="T339" s="298"/>
      <c r="U339" s="298"/>
      <c r="V339" s="298"/>
      <c r="W339" s="298"/>
      <c r="X339" s="308"/>
      <c r="Y339" s="308"/>
      <c r="Z339" s="308"/>
      <c r="AA339" s="308"/>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c r="BM339" s="193"/>
      <c r="BN339" s="193"/>
      <c r="BO339" s="193"/>
      <c r="BP339" s="193"/>
      <c r="BQ339" s="193"/>
      <c r="BR339" s="193"/>
      <c r="BS339" s="193"/>
      <c r="BT339" s="193"/>
      <c r="BU339" s="193"/>
      <c r="BV339" s="193"/>
      <c r="BW339" s="193"/>
      <c r="BX339" s="193"/>
      <c r="BY339" s="193"/>
      <c r="BZ339" s="193"/>
      <c r="CA339" s="193"/>
      <c r="CB339" s="193"/>
      <c r="CC339" s="193"/>
      <c r="CD339" s="193"/>
      <c r="CE339" s="193"/>
      <c r="CF339" s="193"/>
      <c r="CG339" s="193"/>
      <c r="CH339" s="193"/>
      <c r="CI339" s="193"/>
      <c r="CJ339" s="193"/>
      <c r="CK339" s="193"/>
      <c r="CL339" s="193"/>
      <c r="CM339" s="193"/>
      <c r="CN339" s="193"/>
      <c r="CO339" s="193"/>
      <c r="CP339" s="193"/>
      <c r="CQ339" s="193"/>
      <c r="CR339" s="193"/>
      <c r="CS339" s="193"/>
      <c r="CT339" s="193"/>
      <c r="CU339" s="193"/>
      <c r="CV339" s="193"/>
      <c r="CW339" s="193"/>
      <c r="CX339" s="193"/>
      <c r="CY339" s="193"/>
      <c r="CZ339" s="193"/>
      <c r="DA339" s="193"/>
      <c r="DB339" s="193"/>
      <c r="DC339" s="193"/>
      <c r="DD339" s="193"/>
      <c r="DE339" s="193"/>
      <c r="DF339" s="193"/>
      <c r="DG339" s="193"/>
      <c r="DH339" s="193"/>
      <c r="DI339" s="193"/>
      <c r="DJ339" s="193"/>
      <c r="DK339" s="193"/>
      <c r="DL339" s="193"/>
      <c r="DM339" s="193"/>
      <c r="DN339" s="193"/>
      <c r="DO339" s="193"/>
      <c r="DP339" s="193"/>
      <c r="DQ339" s="193"/>
      <c r="DR339" s="193"/>
      <c r="DS339" s="193"/>
      <c r="DT339" s="193"/>
      <c r="DU339" s="193"/>
      <c r="DV339" s="193"/>
      <c r="DW339" s="193"/>
      <c r="DX339" s="193"/>
      <c r="DY339" s="193"/>
      <c r="DZ339" s="193"/>
      <c r="EA339" s="193"/>
      <c r="EB339" s="193"/>
      <c r="EC339" s="193"/>
      <c r="ED339" s="193"/>
      <c r="EE339" s="193"/>
      <c r="EF339" s="193"/>
      <c r="EG339" s="193"/>
      <c r="EH339" s="193"/>
      <c r="EI339" s="193"/>
      <c r="EJ339" s="193"/>
      <c r="EK339" s="193"/>
      <c r="EL339" s="193"/>
      <c r="EM339" s="193"/>
      <c r="EN339" s="193"/>
    </row>
    <row r="340" spans="1:145" ht="42.75" customHeight="1">
      <c r="B340" s="7"/>
      <c r="C340" s="753" t="s">
        <v>185</v>
      </c>
      <c r="D340" s="754"/>
      <c r="E340" s="754"/>
      <c r="F340" s="754"/>
      <c r="G340" s="754"/>
      <c r="H340" s="754"/>
      <c r="I340" s="754"/>
      <c r="J340" s="754"/>
      <c r="K340" s="754"/>
      <c r="L340" s="754"/>
      <c r="M340" s="754"/>
      <c r="N340" s="755"/>
    </row>
    <row r="341" spans="1:145" ht="30" customHeight="1">
      <c r="B341" s="7"/>
      <c r="C341" s="753" t="s">
        <v>186</v>
      </c>
      <c r="D341" s="754"/>
      <c r="E341" s="754"/>
      <c r="F341" s="754"/>
      <c r="G341" s="754"/>
      <c r="H341" s="754"/>
      <c r="I341" s="754"/>
      <c r="J341" s="754"/>
      <c r="K341" s="754"/>
      <c r="L341" s="754"/>
      <c r="M341" s="754"/>
      <c r="N341" s="755"/>
    </row>
    <row r="342" spans="1:145" ht="30.75" customHeight="1">
      <c r="B342" s="7"/>
      <c r="C342" s="753" t="s">
        <v>187</v>
      </c>
      <c r="D342" s="754"/>
      <c r="E342" s="754"/>
      <c r="F342" s="754"/>
      <c r="G342" s="754"/>
      <c r="H342" s="754"/>
      <c r="I342" s="754"/>
      <c r="J342" s="754"/>
      <c r="K342" s="754"/>
      <c r="L342" s="754"/>
      <c r="M342" s="754"/>
      <c r="N342" s="755"/>
    </row>
    <row r="343" spans="1:145" ht="30.75" customHeight="1">
      <c r="B343" s="7"/>
      <c r="C343" s="753" t="s">
        <v>188</v>
      </c>
      <c r="D343" s="754"/>
      <c r="E343" s="754"/>
      <c r="F343" s="754"/>
      <c r="G343" s="754"/>
      <c r="H343" s="754"/>
      <c r="I343" s="754"/>
      <c r="J343" s="754"/>
      <c r="K343" s="754"/>
      <c r="L343" s="754"/>
      <c r="M343" s="754"/>
      <c r="N343" s="755"/>
    </row>
    <row r="344" spans="1:145" ht="33" customHeight="1">
      <c r="B344" s="7"/>
      <c r="C344" s="753" t="s">
        <v>189</v>
      </c>
      <c r="D344" s="754"/>
      <c r="E344" s="754"/>
      <c r="F344" s="754"/>
      <c r="G344" s="754"/>
      <c r="H344" s="754"/>
      <c r="I344" s="754"/>
      <c r="J344" s="754"/>
      <c r="K344" s="754"/>
      <c r="L344" s="754"/>
      <c r="M344" s="754"/>
      <c r="N344" s="755"/>
    </row>
    <row r="345" spans="1:145" ht="118.5" customHeight="1">
      <c r="B345" s="7" t="s">
        <v>310</v>
      </c>
      <c r="C345" s="39" t="s">
        <v>531</v>
      </c>
      <c r="D345" s="169"/>
      <c r="E345" s="245">
        <v>2500</v>
      </c>
      <c r="F345" s="245">
        <v>0</v>
      </c>
      <c r="G345" s="284">
        <f>F345/E345*100</f>
        <v>0</v>
      </c>
      <c r="H345" s="315">
        <f>G345/100</f>
        <v>0</v>
      </c>
      <c r="I345" s="285" t="s">
        <v>660</v>
      </c>
      <c r="J345" s="10" t="s">
        <v>14</v>
      </c>
      <c r="K345" s="207">
        <v>2</v>
      </c>
      <c r="L345" s="207">
        <v>2</v>
      </c>
      <c r="M345" s="11">
        <f>L345/K345*100</f>
        <v>100</v>
      </c>
      <c r="N345" s="202">
        <f>M345/100</f>
        <v>1</v>
      </c>
    </row>
    <row r="346" spans="1:145" ht="139.5" customHeight="1">
      <c r="B346" s="31" t="s">
        <v>311</v>
      </c>
      <c r="C346" s="285" t="s">
        <v>434</v>
      </c>
      <c r="D346" s="8"/>
      <c r="E346" s="245">
        <v>1257800</v>
      </c>
      <c r="F346" s="245">
        <v>1257800</v>
      </c>
      <c r="G346" s="517">
        <f t="shared" ref="G346:G347" si="50">F346/E346*100</f>
        <v>100</v>
      </c>
      <c r="H346" s="315">
        <f t="shared" ref="H346:H347" si="51">G346/100</f>
        <v>1</v>
      </c>
      <c r="I346" s="271" t="s">
        <v>225</v>
      </c>
      <c r="J346" s="10" t="s">
        <v>192</v>
      </c>
      <c r="K346" s="207">
        <v>5</v>
      </c>
      <c r="L346" s="207">
        <v>7</v>
      </c>
      <c r="M346" s="11">
        <f t="shared" ref="M346:M347" si="52">L346/K346*100</f>
        <v>140</v>
      </c>
      <c r="N346" s="202">
        <f t="shared" ref="N346:N348" si="53">M346/100</f>
        <v>1.4</v>
      </c>
      <c r="P346" s="274"/>
      <c r="Q346" s="274"/>
      <c r="R346" s="274"/>
      <c r="S346" s="274"/>
      <c r="T346" s="274"/>
      <c r="U346" s="274"/>
      <c r="V346" s="274"/>
      <c r="W346" s="274"/>
    </row>
    <row r="347" spans="1:145" s="12" customFormat="1" ht="145.5" customHeight="1">
      <c r="A347" s="98"/>
      <c r="B347" s="679" t="s">
        <v>435</v>
      </c>
      <c r="C347" s="519" t="s">
        <v>532</v>
      </c>
      <c r="D347" s="324"/>
      <c r="E347" s="245">
        <v>600000</v>
      </c>
      <c r="F347" s="245">
        <v>600000</v>
      </c>
      <c r="G347" s="517">
        <f t="shared" si="50"/>
        <v>100</v>
      </c>
      <c r="H347" s="315">
        <f t="shared" si="51"/>
        <v>1</v>
      </c>
      <c r="I347" s="76" t="s">
        <v>191</v>
      </c>
      <c r="J347" s="77" t="s">
        <v>192</v>
      </c>
      <c r="K347" s="216">
        <v>2</v>
      </c>
      <c r="L347" s="216">
        <v>2</v>
      </c>
      <c r="M347" s="11">
        <f t="shared" si="52"/>
        <v>100</v>
      </c>
      <c r="N347" s="202">
        <f t="shared" si="53"/>
        <v>1</v>
      </c>
      <c r="O347" s="232"/>
      <c r="P347" s="274"/>
      <c r="Q347" s="274"/>
      <c r="R347" s="274"/>
      <c r="S347" s="274"/>
      <c r="T347" s="274"/>
      <c r="U347" s="274"/>
      <c r="V347" s="274"/>
      <c r="W347" s="274"/>
      <c r="X347" s="274"/>
      <c r="Y347" s="274"/>
      <c r="Z347" s="274"/>
      <c r="AA347" s="274"/>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7"/>
      <c r="DC347" s="107"/>
      <c r="DD347" s="107"/>
      <c r="DE347" s="107"/>
      <c r="DF347" s="107"/>
      <c r="DG347" s="107"/>
      <c r="DH347" s="107"/>
      <c r="DI347" s="107"/>
      <c r="DJ347" s="107"/>
      <c r="DK347" s="107"/>
      <c r="DL347" s="107"/>
      <c r="DM347" s="107"/>
      <c r="DN347" s="107"/>
      <c r="DO347" s="107"/>
      <c r="DP347" s="107"/>
      <c r="DQ347" s="107"/>
      <c r="DR347" s="107"/>
      <c r="DS347" s="107"/>
      <c r="DT347" s="107"/>
      <c r="DU347" s="107"/>
      <c r="DV347" s="107"/>
      <c r="DW347" s="107"/>
      <c r="DX347" s="107"/>
      <c r="DY347" s="107"/>
      <c r="DZ347" s="107"/>
      <c r="EA347" s="107"/>
      <c r="EB347" s="107"/>
      <c r="EC347" s="107"/>
      <c r="ED347" s="107"/>
      <c r="EE347" s="107"/>
      <c r="EF347" s="107"/>
      <c r="EG347" s="107"/>
      <c r="EH347" s="107"/>
      <c r="EI347" s="107"/>
      <c r="EJ347" s="107"/>
      <c r="EK347" s="107"/>
      <c r="EL347" s="107"/>
      <c r="EM347" s="107"/>
      <c r="EN347" s="107"/>
    </row>
    <row r="348" spans="1:145" s="65" customFormat="1" ht="27.75" customHeight="1">
      <c r="A348" s="107"/>
      <c r="C348" s="678" t="s">
        <v>15</v>
      </c>
      <c r="D348" s="325"/>
      <c r="E348" s="254">
        <f>SUM(E345:E347)</f>
        <v>1860300</v>
      </c>
      <c r="F348" s="254">
        <f>SUM(F345:F347)</f>
        <v>1857800</v>
      </c>
      <c r="G348" s="423">
        <f>(G345+G346+G347)/3</f>
        <v>66.666666666666671</v>
      </c>
      <c r="H348" s="423">
        <f>(H345+H346+H347)/3</f>
        <v>0.66666666666666663</v>
      </c>
      <c r="K348" s="210"/>
      <c r="L348" s="210"/>
      <c r="M348" s="478">
        <f>(M345+M346+M347)/3</f>
        <v>113.33333333333333</v>
      </c>
      <c r="N348" s="521">
        <f t="shared" si="53"/>
        <v>1.1333333333333333</v>
      </c>
      <c r="O348" s="232"/>
      <c r="P348" s="49"/>
      <c r="Q348" s="49"/>
      <c r="R348" s="49"/>
      <c r="S348" s="49"/>
      <c r="T348" s="49"/>
      <c r="U348" s="49"/>
      <c r="V348" s="49"/>
      <c r="W348" s="49"/>
      <c r="X348" s="274"/>
      <c r="Y348" s="274"/>
      <c r="Z348" s="274"/>
      <c r="AA348" s="274"/>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7"/>
      <c r="DC348" s="107"/>
      <c r="DD348" s="107"/>
      <c r="DE348" s="107"/>
      <c r="DF348" s="107"/>
      <c r="DG348" s="107"/>
      <c r="DH348" s="107"/>
      <c r="DI348" s="107"/>
      <c r="DJ348" s="107"/>
      <c r="DK348" s="107"/>
      <c r="DL348" s="107"/>
      <c r="DM348" s="107"/>
      <c r="DN348" s="107"/>
      <c r="DO348" s="107"/>
      <c r="DP348" s="107"/>
      <c r="DQ348" s="107"/>
      <c r="DR348" s="107"/>
      <c r="DS348" s="107"/>
      <c r="DT348" s="107"/>
      <c r="DU348" s="107"/>
      <c r="DV348" s="107"/>
      <c r="DW348" s="107"/>
      <c r="DX348" s="107"/>
      <c r="DY348" s="107"/>
      <c r="DZ348" s="107"/>
      <c r="EA348" s="107"/>
      <c r="EB348" s="107"/>
      <c r="EC348" s="107"/>
      <c r="ED348" s="107"/>
      <c r="EE348" s="107"/>
      <c r="EF348" s="107"/>
      <c r="EG348" s="107"/>
      <c r="EH348" s="107"/>
      <c r="EI348" s="107"/>
      <c r="EJ348" s="107"/>
      <c r="EK348" s="107"/>
      <c r="EL348" s="107"/>
      <c r="EM348" s="107"/>
      <c r="EN348" s="107"/>
      <c r="EO348" s="186"/>
    </row>
    <row r="349" spans="1:145" s="459" customFormat="1" ht="48.75" customHeight="1">
      <c r="B349" s="680"/>
      <c r="C349" s="461" t="s">
        <v>387</v>
      </c>
      <c r="D349" s="462"/>
      <c r="E349" s="463">
        <f>E348+E338</f>
        <v>4821283</v>
      </c>
      <c r="F349" s="463">
        <f>F348+F338</f>
        <v>4594788.54</v>
      </c>
      <c r="G349" s="391">
        <f>(F349/E349)*100</f>
        <v>95.302195287022158</v>
      </c>
      <c r="H349" s="495">
        <f>G349/100</f>
        <v>0.95302195287022162</v>
      </c>
      <c r="I349" s="861" t="s">
        <v>363</v>
      </c>
      <c r="J349" s="862"/>
      <c r="K349" s="862"/>
      <c r="L349" s="862"/>
      <c r="M349" s="465">
        <v>1.1200000000000001</v>
      </c>
      <c r="N349" s="464">
        <v>0.55000000000000004</v>
      </c>
      <c r="O349" s="383"/>
      <c r="P349" s="304"/>
      <c r="Q349" s="304"/>
      <c r="R349" s="304"/>
      <c r="S349" s="304"/>
      <c r="T349" s="304"/>
      <c r="U349" s="304"/>
      <c r="V349" s="304"/>
      <c r="W349" s="304"/>
      <c r="X349" s="304"/>
      <c r="Y349" s="304"/>
      <c r="Z349" s="304"/>
      <c r="AA349" s="304"/>
      <c r="AB349" s="190"/>
      <c r="AC349" s="190"/>
      <c r="AD349" s="190"/>
      <c r="AE349" s="190"/>
      <c r="AF349" s="190"/>
      <c r="AG349" s="190"/>
      <c r="AH349" s="190"/>
      <c r="AI349" s="190"/>
      <c r="AJ349" s="190"/>
      <c r="AK349" s="190"/>
      <c r="AL349" s="190"/>
      <c r="AM349" s="190"/>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c r="BM349" s="190"/>
      <c r="BN349" s="190"/>
      <c r="BO349" s="190"/>
      <c r="BP349" s="190"/>
      <c r="BQ349" s="190"/>
      <c r="BR349" s="190"/>
      <c r="BS349" s="190"/>
      <c r="BT349" s="190"/>
      <c r="BU349" s="190"/>
      <c r="BV349" s="190"/>
      <c r="BW349" s="190"/>
      <c r="BX349" s="190"/>
      <c r="BY349" s="190"/>
      <c r="BZ349" s="190"/>
      <c r="CA349" s="190"/>
      <c r="CB349" s="190"/>
      <c r="CC349" s="190"/>
      <c r="CD349" s="190"/>
      <c r="CE349" s="190"/>
      <c r="CF349" s="190"/>
      <c r="CG349" s="190"/>
      <c r="CH349" s="190"/>
      <c r="CI349" s="190"/>
      <c r="CJ349" s="190"/>
      <c r="CK349" s="190"/>
      <c r="CL349" s="190"/>
      <c r="CM349" s="190"/>
      <c r="CN349" s="190"/>
      <c r="CO349" s="190"/>
      <c r="CP349" s="190"/>
      <c r="CQ349" s="190"/>
      <c r="CR349" s="190"/>
      <c r="CS349" s="190"/>
      <c r="CT349" s="190"/>
      <c r="CU349" s="190"/>
      <c r="CV349" s="190"/>
      <c r="CW349" s="190"/>
      <c r="CX349" s="190"/>
      <c r="CY349" s="190"/>
      <c r="CZ349" s="190"/>
      <c r="DA349" s="190"/>
      <c r="DB349" s="190"/>
      <c r="DC349" s="190"/>
      <c r="DD349" s="190"/>
      <c r="DE349" s="190"/>
      <c r="DF349" s="190"/>
      <c r="DG349" s="190"/>
      <c r="DH349" s="190"/>
      <c r="DI349" s="190"/>
      <c r="DJ349" s="190"/>
      <c r="DK349" s="190"/>
      <c r="DL349" s="190"/>
      <c r="DM349" s="190"/>
      <c r="DN349" s="190"/>
      <c r="DO349" s="190"/>
      <c r="DP349" s="190"/>
      <c r="DQ349" s="190"/>
      <c r="DR349" s="190"/>
      <c r="DS349" s="190"/>
      <c r="DT349" s="190"/>
      <c r="DU349" s="190"/>
      <c r="DV349" s="190"/>
      <c r="DW349" s="190"/>
      <c r="DX349" s="190"/>
      <c r="DY349" s="190"/>
      <c r="DZ349" s="190"/>
      <c r="EA349" s="190"/>
      <c r="EB349" s="190"/>
      <c r="EC349" s="190"/>
      <c r="ED349" s="190"/>
      <c r="EE349" s="190"/>
      <c r="EF349" s="190"/>
      <c r="EG349" s="190"/>
      <c r="EH349" s="190"/>
      <c r="EI349" s="190"/>
      <c r="EJ349" s="190"/>
      <c r="EK349" s="190"/>
      <c r="EL349" s="190"/>
      <c r="EM349" s="190"/>
      <c r="EN349" s="190"/>
    </row>
    <row r="350" spans="1:145" s="56" customFormat="1" ht="27.75" customHeight="1">
      <c r="B350" s="109"/>
      <c r="C350" s="133" t="s">
        <v>353</v>
      </c>
      <c r="D350" s="114" t="s">
        <v>357</v>
      </c>
      <c r="E350" s="413">
        <v>0</v>
      </c>
      <c r="F350" s="413">
        <v>0</v>
      </c>
      <c r="G350" s="397"/>
      <c r="H350" s="433"/>
      <c r="I350" s="110"/>
      <c r="J350" s="110"/>
      <c r="K350" s="110"/>
      <c r="L350" s="110"/>
      <c r="M350" s="397"/>
      <c r="N350" s="397"/>
      <c r="O350" s="232"/>
      <c r="P350" s="49"/>
      <c r="Q350" s="49"/>
      <c r="R350" s="49"/>
      <c r="S350" s="49"/>
      <c r="T350" s="49"/>
      <c r="U350" s="49"/>
      <c r="V350" s="49"/>
      <c r="W350" s="49"/>
      <c r="X350" s="49"/>
      <c r="Y350" s="49"/>
      <c r="Z350" s="49"/>
      <c r="AA350" s="49"/>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row>
    <row r="351" spans="1:145" s="56" customFormat="1" ht="27.75" customHeight="1">
      <c r="B351" s="109"/>
      <c r="C351" s="133" t="s">
        <v>354</v>
      </c>
      <c r="D351" s="114" t="s">
        <v>564</v>
      </c>
      <c r="E351" s="413">
        <v>4672783</v>
      </c>
      <c r="F351" s="413">
        <v>4448788.54</v>
      </c>
      <c r="G351" s="397"/>
      <c r="H351" s="433"/>
      <c r="I351" s="110"/>
      <c r="J351" s="110"/>
      <c r="K351" s="110"/>
      <c r="L351" s="110"/>
      <c r="M351" s="397"/>
      <c r="N351" s="397"/>
      <c r="O351" s="232"/>
      <c r="P351" s="49"/>
      <c r="Q351" s="49"/>
      <c r="R351" s="49"/>
      <c r="S351" s="49"/>
      <c r="T351" s="49"/>
      <c r="U351" s="49"/>
      <c r="V351" s="49"/>
      <c r="W351" s="49"/>
      <c r="X351" s="49"/>
      <c r="Y351" s="49"/>
      <c r="Z351" s="49"/>
      <c r="AA351" s="49"/>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row>
    <row r="352" spans="1:145" s="56" customFormat="1" ht="27.75" customHeight="1">
      <c r="B352" s="109"/>
      <c r="C352" s="133" t="s">
        <v>355</v>
      </c>
      <c r="D352" s="114" t="s">
        <v>565</v>
      </c>
      <c r="E352" s="413">
        <v>148500</v>
      </c>
      <c r="F352" s="413">
        <v>146000</v>
      </c>
      <c r="G352" s="397"/>
      <c r="H352" s="433"/>
      <c r="I352" s="110"/>
      <c r="J352" s="110"/>
      <c r="K352" s="110"/>
      <c r="L352" s="110"/>
      <c r="M352" s="397"/>
      <c r="N352" s="397"/>
      <c r="O352" s="232"/>
      <c r="P352" s="49"/>
      <c r="Q352" s="49"/>
      <c r="R352" s="49"/>
      <c r="S352" s="49"/>
      <c r="T352" s="49"/>
      <c r="U352" s="49"/>
      <c r="V352" s="49"/>
      <c r="W352" s="49"/>
      <c r="X352" s="49"/>
      <c r="Y352" s="49"/>
      <c r="Z352" s="49"/>
      <c r="AA352" s="49"/>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row>
    <row r="353" spans="1:144" s="56" customFormat="1" ht="27.75" customHeight="1">
      <c r="B353" s="109"/>
      <c r="C353" s="133" t="s">
        <v>356</v>
      </c>
      <c r="D353" s="114" t="s">
        <v>359</v>
      </c>
      <c r="E353" s="413">
        <v>0</v>
      </c>
      <c r="F353" s="413">
        <v>0</v>
      </c>
      <c r="G353" s="397"/>
      <c r="H353" s="433"/>
      <c r="I353" s="110"/>
      <c r="J353" s="110"/>
      <c r="K353" s="110"/>
      <c r="L353" s="110"/>
      <c r="M353" s="397"/>
      <c r="N353" s="397"/>
      <c r="O353" s="232"/>
      <c r="P353" s="49"/>
      <c r="Q353" s="49"/>
      <c r="R353" s="49"/>
      <c r="S353" s="49"/>
      <c r="T353" s="49"/>
      <c r="U353" s="49"/>
      <c r="V353" s="49"/>
      <c r="W353" s="49"/>
      <c r="X353" s="49"/>
      <c r="Y353" s="49"/>
      <c r="Z353" s="49"/>
      <c r="AA353" s="49"/>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row>
    <row r="354" spans="1:144" s="56" customFormat="1" ht="50.25" customHeight="1">
      <c r="B354" s="109"/>
      <c r="C354" s="736" t="s">
        <v>721</v>
      </c>
      <c r="D354" s="867"/>
      <c r="E354" s="867"/>
      <c r="F354" s="867"/>
      <c r="G354" s="867"/>
      <c r="H354" s="867"/>
      <c r="I354" s="867"/>
      <c r="J354" s="867"/>
      <c r="K354" s="867"/>
      <c r="L354" s="867"/>
      <c r="M354" s="867"/>
      <c r="N354" s="868"/>
      <c r="O354" s="232"/>
      <c r="P354" s="298"/>
      <c r="Q354" s="298"/>
      <c r="R354" s="298"/>
      <c r="S354" s="298"/>
      <c r="T354" s="298"/>
      <c r="U354" s="298"/>
      <c r="V354" s="298"/>
      <c r="W354" s="298"/>
      <c r="X354" s="49"/>
      <c r="Y354" s="49"/>
      <c r="Z354" s="49"/>
      <c r="AA354" s="49"/>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row>
    <row r="355" spans="1:144" s="136" customFormat="1" ht="60" customHeight="1">
      <c r="A355" s="50"/>
      <c r="B355" s="97" t="s">
        <v>438</v>
      </c>
      <c r="C355" s="756" t="s">
        <v>364</v>
      </c>
      <c r="D355" s="757"/>
      <c r="E355" s="757"/>
      <c r="F355" s="757"/>
      <c r="G355" s="757"/>
      <c r="H355" s="757"/>
      <c r="I355" s="757"/>
      <c r="J355" s="757"/>
      <c r="K355" s="757"/>
      <c r="L355" s="757"/>
      <c r="M355" s="757"/>
      <c r="N355" s="758"/>
      <c r="O355" s="232"/>
      <c r="P355" s="298"/>
      <c r="Q355" s="298"/>
      <c r="R355" s="298"/>
      <c r="S355" s="298"/>
      <c r="T355" s="298"/>
      <c r="U355" s="298"/>
      <c r="V355" s="298"/>
      <c r="W355" s="298"/>
      <c r="X355" s="298"/>
      <c r="Y355" s="298"/>
      <c r="Z355" s="298"/>
      <c r="AA355" s="298"/>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row>
    <row r="356" spans="1:144" ht="34.5" customHeight="1">
      <c r="B356" s="7"/>
      <c r="C356" s="753" t="s">
        <v>157</v>
      </c>
      <c r="D356" s="754"/>
      <c r="E356" s="754"/>
      <c r="F356" s="754"/>
      <c r="G356" s="754"/>
      <c r="H356" s="754"/>
      <c r="I356" s="754"/>
      <c r="J356" s="754"/>
      <c r="K356" s="754"/>
      <c r="L356" s="754"/>
      <c r="M356" s="754"/>
      <c r="N356" s="755"/>
    </row>
    <row r="357" spans="1:144" ht="22.5" customHeight="1">
      <c r="B357" s="7"/>
      <c r="C357" s="753" t="s">
        <v>156</v>
      </c>
      <c r="D357" s="754"/>
      <c r="E357" s="754"/>
      <c r="F357" s="754"/>
      <c r="G357" s="754"/>
      <c r="H357" s="754"/>
      <c r="I357" s="754"/>
      <c r="J357" s="754"/>
      <c r="K357" s="754"/>
      <c r="L357" s="754"/>
      <c r="M357" s="754"/>
      <c r="N357" s="755"/>
    </row>
    <row r="358" spans="1:144" ht="24" customHeight="1">
      <c r="B358" s="7"/>
      <c r="C358" s="753" t="s">
        <v>158</v>
      </c>
      <c r="D358" s="754"/>
      <c r="E358" s="754"/>
      <c r="F358" s="754"/>
      <c r="G358" s="754"/>
      <c r="H358" s="754"/>
      <c r="I358" s="754"/>
      <c r="J358" s="754"/>
      <c r="K358" s="754"/>
      <c r="L358" s="754"/>
      <c r="M358" s="754"/>
      <c r="N358" s="755"/>
    </row>
    <row r="359" spans="1:144" ht="23.25" customHeight="1">
      <c r="B359" s="7"/>
      <c r="C359" s="753" t="s">
        <v>159</v>
      </c>
      <c r="D359" s="754"/>
      <c r="E359" s="754"/>
      <c r="F359" s="754"/>
      <c r="G359" s="754"/>
      <c r="H359" s="754"/>
      <c r="I359" s="754"/>
      <c r="J359" s="754"/>
      <c r="K359" s="754"/>
      <c r="L359" s="754"/>
      <c r="M359" s="754"/>
      <c r="N359" s="755"/>
    </row>
    <row r="360" spans="1:144" ht="21" customHeight="1">
      <c r="B360" s="7"/>
      <c r="C360" s="753" t="s">
        <v>160</v>
      </c>
      <c r="D360" s="754"/>
      <c r="E360" s="754"/>
      <c r="F360" s="754"/>
      <c r="G360" s="754"/>
      <c r="H360" s="754"/>
      <c r="I360" s="754"/>
      <c r="J360" s="754"/>
      <c r="K360" s="754"/>
      <c r="L360" s="754"/>
      <c r="M360" s="754"/>
      <c r="N360" s="755"/>
    </row>
    <row r="361" spans="1:144" ht="24.75" customHeight="1">
      <c r="B361" s="7"/>
      <c r="C361" s="753" t="s">
        <v>164</v>
      </c>
      <c r="D361" s="754"/>
      <c r="E361" s="754"/>
      <c r="F361" s="754"/>
      <c r="G361" s="754"/>
      <c r="H361" s="754"/>
      <c r="I361" s="754"/>
      <c r="J361" s="754"/>
      <c r="K361" s="754"/>
      <c r="L361" s="754"/>
      <c r="M361" s="754"/>
      <c r="N361" s="755"/>
    </row>
    <row r="362" spans="1:144" ht="39.75" customHeight="1">
      <c r="B362" s="198" t="s">
        <v>439</v>
      </c>
      <c r="C362" s="774" t="s">
        <v>161</v>
      </c>
      <c r="D362" s="775"/>
      <c r="E362" s="775"/>
      <c r="F362" s="775"/>
      <c r="G362" s="775"/>
      <c r="H362" s="775"/>
      <c r="I362" s="775"/>
      <c r="J362" s="775"/>
      <c r="K362" s="775"/>
      <c r="L362" s="775"/>
      <c r="M362" s="775"/>
      <c r="N362" s="776"/>
    </row>
    <row r="363" spans="1:144" ht="34.5" customHeight="1">
      <c r="B363" s="7"/>
      <c r="C363" s="753" t="s">
        <v>162</v>
      </c>
      <c r="D363" s="754"/>
      <c r="E363" s="754"/>
      <c r="F363" s="754"/>
      <c r="G363" s="754"/>
      <c r="H363" s="754"/>
      <c r="I363" s="754"/>
      <c r="J363" s="754"/>
      <c r="K363" s="754"/>
      <c r="L363" s="754"/>
      <c r="M363" s="754"/>
      <c r="N363" s="755"/>
    </row>
    <row r="364" spans="1:144" ht="24" customHeight="1">
      <c r="B364" s="7"/>
      <c r="C364" s="753" t="s">
        <v>163</v>
      </c>
      <c r="D364" s="754"/>
      <c r="E364" s="754"/>
      <c r="F364" s="754"/>
      <c r="G364" s="754"/>
      <c r="H364" s="754"/>
      <c r="I364" s="754"/>
      <c r="J364" s="754"/>
      <c r="K364" s="754"/>
      <c r="L364" s="754"/>
      <c r="M364" s="754"/>
      <c r="N364" s="755"/>
    </row>
    <row r="365" spans="1:144" ht="24" customHeight="1">
      <c r="B365" s="7"/>
      <c r="C365" s="753" t="s">
        <v>165</v>
      </c>
      <c r="D365" s="754"/>
      <c r="E365" s="754"/>
      <c r="F365" s="754"/>
      <c r="G365" s="754"/>
      <c r="H365" s="754"/>
      <c r="I365" s="754"/>
      <c r="J365" s="754"/>
      <c r="K365" s="754"/>
      <c r="L365" s="754"/>
      <c r="M365" s="754"/>
      <c r="N365" s="755"/>
    </row>
    <row r="366" spans="1:144" ht="124.5" customHeight="1">
      <c r="B366" s="7" t="s">
        <v>440</v>
      </c>
      <c r="C366" s="285" t="s">
        <v>533</v>
      </c>
      <c r="D366" s="8"/>
      <c r="E366" s="601">
        <v>8975000</v>
      </c>
      <c r="F366" s="601">
        <v>8975000</v>
      </c>
      <c r="G366" s="166">
        <f t="shared" ref="G366:G369" si="54">(F366/E366)*100</f>
        <v>100</v>
      </c>
      <c r="H366" s="428">
        <f t="shared" ref="H366:H369" si="55">G366/100</f>
        <v>1</v>
      </c>
      <c r="I366" s="39" t="s">
        <v>627</v>
      </c>
      <c r="J366" s="166" t="s">
        <v>628</v>
      </c>
      <c r="K366" s="670">
        <v>0</v>
      </c>
      <c r="L366" s="670">
        <v>0</v>
      </c>
      <c r="M366" s="166">
        <v>0</v>
      </c>
      <c r="N366" s="202">
        <v>0</v>
      </c>
    </row>
    <row r="367" spans="1:144" ht="117" customHeight="1">
      <c r="B367" s="7" t="s">
        <v>441</v>
      </c>
      <c r="C367" s="285" t="s">
        <v>534</v>
      </c>
      <c r="D367" s="8"/>
      <c r="E367" s="601">
        <v>14699775.65</v>
      </c>
      <c r="F367" s="601">
        <v>14699775.640000001</v>
      </c>
      <c r="G367" s="166">
        <f t="shared" si="54"/>
        <v>99.999999931971757</v>
      </c>
      <c r="H367" s="428">
        <f t="shared" si="55"/>
        <v>0.99999999931971761</v>
      </c>
      <c r="I367" s="39" t="s">
        <v>629</v>
      </c>
      <c r="J367" s="166" t="s">
        <v>10</v>
      </c>
      <c r="K367" s="670">
        <v>0</v>
      </c>
      <c r="L367" s="670">
        <v>0</v>
      </c>
      <c r="M367" s="166">
        <v>0</v>
      </c>
      <c r="N367" s="202">
        <v>1</v>
      </c>
    </row>
    <row r="368" spans="1:144" ht="126.75" customHeight="1">
      <c r="B368" s="7" t="s">
        <v>475</v>
      </c>
      <c r="C368" s="39" t="s">
        <v>535</v>
      </c>
      <c r="D368" s="169"/>
      <c r="E368" s="245">
        <v>1085000</v>
      </c>
      <c r="F368" s="245">
        <v>1085000</v>
      </c>
      <c r="G368" s="166">
        <f t="shared" si="54"/>
        <v>100</v>
      </c>
      <c r="H368" s="428">
        <f t="shared" si="55"/>
        <v>1</v>
      </c>
      <c r="I368" s="39" t="s">
        <v>630</v>
      </c>
      <c r="J368" s="166" t="s">
        <v>14</v>
      </c>
      <c r="K368" s="670">
        <v>1</v>
      </c>
      <c r="L368" s="670">
        <v>1</v>
      </c>
      <c r="M368" s="166">
        <v>100</v>
      </c>
      <c r="N368" s="202">
        <v>1</v>
      </c>
      <c r="P368" s="274"/>
      <c r="Q368" s="274"/>
      <c r="R368" s="274"/>
      <c r="S368" s="274"/>
      <c r="T368" s="274"/>
      <c r="U368" s="274"/>
      <c r="V368" s="274"/>
      <c r="W368" s="274"/>
    </row>
    <row r="369" spans="1:145" s="12" customFormat="1" ht="107.25" customHeight="1">
      <c r="A369" s="98"/>
      <c r="B369" s="7" t="s">
        <v>537</v>
      </c>
      <c r="C369" s="285" t="s">
        <v>536</v>
      </c>
      <c r="D369" s="8"/>
      <c r="E369" s="242">
        <v>185000</v>
      </c>
      <c r="F369" s="242">
        <v>185000</v>
      </c>
      <c r="G369" s="166">
        <f t="shared" si="54"/>
        <v>100</v>
      </c>
      <c r="H369" s="315">
        <f t="shared" si="55"/>
        <v>1</v>
      </c>
      <c r="I369" s="285" t="s">
        <v>631</v>
      </c>
      <c r="J369" s="10" t="s">
        <v>10</v>
      </c>
      <c r="K369" s="207">
        <v>5</v>
      </c>
      <c r="L369" s="207">
        <v>5</v>
      </c>
      <c r="M369" s="11">
        <v>100</v>
      </c>
      <c r="N369" s="481">
        <v>1</v>
      </c>
      <c r="O369" s="232"/>
      <c r="P369" s="274"/>
      <c r="Q369" s="274"/>
      <c r="R369" s="274"/>
      <c r="S369" s="274"/>
      <c r="T369" s="274"/>
      <c r="U369" s="274"/>
      <c r="V369" s="274"/>
      <c r="W369" s="274"/>
      <c r="X369" s="274"/>
      <c r="Y369" s="274"/>
      <c r="Z369" s="274"/>
      <c r="AA369" s="274"/>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107"/>
      <c r="DE369" s="107"/>
      <c r="DF369" s="107"/>
      <c r="DG369" s="107"/>
      <c r="DH369" s="107"/>
      <c r="DI369" s="107"/>
      <c r="DJ369" s="107"/>
      <c r="DK369" s="107"/>
      <c r="DL369" s="107"/>
      <c r="DM369" s="107"/>
      <c r="DN369" s="107"/>
      <c r="DO369" s="107"/>
      <c r="DP369" s="107"/>
      <c r="DQ369" s="107"/>
      <c r="DR369" s="107"/>
      <c r="DS369" s="107"/>
      <c r="DT369" s="107"/>
      <c r="DU369" s="107"/>
      <c r="DV369" s="107"/>
      <c r="DW369" s="107"/>
      <c r="DX369" s="107"/>
      <c r="DY369" s="107"/>
      <c r="DZ369" s="107"/>
      <c r="EA369" s="107"/>
      <c r="EB369" s="107"/>
      <c r="EC369" s="107"/>
      <c r="ED369" s="107"/>
      <c r="EE369" s="107"/>
      <c r="EF369" s="107"/>
      <c r="EG369" s="107"/>
      <c r="EH369" s="107"/>
      <c r="EI369" s="107"/>
      <c r="EJ369" s="107"/>
      <c r="EK369" s="107"/>
      <c r="EL369" s="107"/>
      <c r="EM369" s="107"/>
      <c r="EN369" s="107"/>
    </row>
    <row r="370" spans="1:145" s="20" customFormat="1" ht="21" customHeight="1">
      <c r="A370" s="56"/>
      <c r="B370" s="18"/>
      <c r="C370" s="14" t="s">
        <v>13</v>
      </c>
      <c r="D370" s="317"/>
      <c r="E370" s="250">
        <f>SUM(E366:E369)</f>
        <v>24944775.649999999</v>
      </c>
      <c r="F370" s="250">
        <f>SUM(F366:F369)</f>
        <v>24944775.640000001</v>
      </c>
      <c r="G370" s="375">
        <f>F370/E370*100</f>
        <v>99.999999959911463</v>
      </c>
      <c r="H370" s="351">
        <f>G370/100</f>
        <v>0.99999999959911468</v>
      </c>
      <c r="I370" s="14"/>
      <c r="J370" s="19"/>
      <c r="K370" s="208"/>
      <c r="L370" s="208"/>
      <c r="M370" s="22">
        <f>SUM(M366:M369)/2</f>
        <v>100</v>
      </c>
      <c r="N370" s="200">
        <v>1</v>
      </c>
      <c r="O370" s="232"/>
      <c r="P370" s="298"/>
      <c r="Q370" s="298"/>
      <c r="R370" s="298"/>
      <c r="S370" s="298"/>
      <c r="T370" s="298"/>
      <c r="U370" s="298"/>
      <c r="V370" s="298"/>
      <c r="W370" s="298"/>
      <c r="X370" s="49"/>
      <c r="Y370" s="49"/>
      <c r="Z370" s="49"/>
      <c r="AA370" s="49"/>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row>
    <row r="371" spans="1:145" ht="33" customHeight="1">
      <c r="B371" s="198" t="s">
        <v>442</v>
      </c>
      <c r="C371" s="774" t="s">
        <v>166</v>
      </c>
      <c r="D371" s="775"/>
      <c r="E371" s="775"/>
      <c r="F371" s="775"/>
      <c r="G371" s="775"/>
      <c r="H371" s="775"/>
      <c r="I371" s="775"/>
      <c r="J371" s="775"/>
      <c r="K371" s="775"/>
      <c r="L371" s="775"/>
      <c r="M371" s="775"/>
      <c r="N371" s="776"/>
    </row>
    <row r="372" spans="1:145" ht="38.25" customHeight="1">
      <c r="B372" s="7"/>
      <c r="C372" s="753" t="s">
        <v>167</v>
      </c>
      <c r="D372" s="754"/>
      <c r="E372" s="754"/>
      <c r="F372" s="754"/>
      <c r="G372" s="754"/>
      <c r="H372" s="754"/>
      <c r="I372" s="754"/>
      <c r="J372" s="754"/>
      <c r="K372" s="754"/>
      <c r="L372" s="754"/>
      <c r="M372" s="754"/>
      <c r="N372" s="755"/>
    </row>
    <row r="373" spans="1:145" ht="25.5" customHeight="1">
      <c r="B373" s="7"/>
      <c r="C373" s="753" t="s">
        <v>168</v>
      </c>
      <c r="D373" s="754"/>
      <c r="E373" s="754"/>
      <c r="F373" s="754"/>
      <c r="G373" s="754"/>
      <c r="H373" s="754"/>
      <c r="I373" s="754"/>
      <c r="J373" s="754"/>
      <c r="K373" s="754"/>
      <c r="L373" s="754"/>
      <c r="M373" s="754"/>
      <c r="N373" s="755"/>
    </row>
    <row r="374" spans="1:145" ht="25.5" customHeight="1">
      <c r="B374" s="7"/>
      <c r="C374" s="753" t="s">
        <v>169</v>
      </c>
      <c r="D374" s="754"/>
      <c r="E374" s="754"/>
      <c r="F374" s="754"/>
      <c r="G374" s="754"/>
      <c r="H374" s="754"/>
      <c r="I374" s="754"/>
      <c r="J374" s="754"/>
      <c r="K374" s="754"/>
      <c r="L374" s="754"/>
      <c r="M374" s="754"/>
      <c r="N374" s="755"/>
    </row>
    <row r="375" spans="1:145" ht="37.5" customHeight="1">
      <c r="B375" s="7"/>
      <c r="C375" s="753" t="s">
        <v>170</v>
      </c>
      <c r="D375" s="754"/>
      <c r="E375" s="754"/>
      <c r="F375" s="754"/>
      <c r="G375" s="754"/>
      <c r="H375" s="754"/>
      <c r="I375" s="810"/>
      <c r="J375" s="810"/>
      <c r="K375" s="810"/>
      <c r="L375" s="810"/>
      <c r="M375" s="810"/>
      <c r="N375" s="811"/>
      <c r="P375" s="274"/>
      <c r="Q375" s="274"/>
      <c r="R375" s="274"/>
      <c r="S375" s="274"/>
      <c r="T375" s="274"/>
      <c r="U375" s="274"/>
      <c r="V375" s="274"/>
      <c r="W375" s="274"/>
    </row>
    <row r="376" spans="1:145" s="12" customFormat="1" ht="58.5" customHeight="1">
      <c r="A376" s="98"/>
      <c r="B376" s="8" t="s">
        <v>443</v>
      </c>
      <c r="C376" s="285" t="s">
        <v>436</v>
      </c>
      <c r="D376" s="8"/>
      <c r="E376" s="537">
        <v>0</v>
      </c>
      <c r="F376" s="537">
        <v>0</v>
      </c>
      <c r="G376" s="284">
        <v>0</v>
      </c>
      <c r="H376" s="343">
        <v>0</v>
      </c>
      <c r="I376" s="286" t="s">
        <v>223</v>
      </c>
      <c r="J376" s="10" t="s">
        <v>14</v>
      </c>
      <c r="K376" s="287">
        <v>0</v>
      </c>
      <c r="L376" s="207">
        <v>0</v>
      </c>
      <c r="M376" s="11">
        <v>0</v>
      </c>
      <c r="N376" s="312">
        <v>0</v>
      </c>
      <c r="O376" s="232"/>
      <c r="P376" s="274"/>
      <c r="Q376" s="274"/>
      <c r="R376" s="274"/>
      <c r="S376" s="274"/>
      <c r="T376" s="274"/>
      <c r="U376" s="274"/>
      <c r="V376" s="274"/>
      <c r="W376" s="274"/>
      <c r="X376" s="274"/>
      <c r="Y376" s="274"/>
      <c r="Z376" s="274"/>
      <c r="AA376" s="274"/>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7"/>
      <c r="DC376" s="107"/>
      <c r="DD376" s="107"/>
      <c r="DE376" s="107"/>
      <c r="DF376" s="107"/>
      <c r="DG376" s="107"/>
      <c r="DH376" s="107"/>
      <c r="DI376" s="107"/>
      <c r="DJ376" s="107"/>
      <c r="DK376" s="107"/>
      <c r="DL376" s="107"/>
      <c r="DM376" s="107"/>
      <c r="DN376" s="107"/>
      <c r="DO376" s="107"/>
      <c r="DP376" s="107"/>
      <c r="DQ376" s="107"/>
      <c r="DR376" s="107"/>
      <c r="DS376" s="107"/>
      <c r="DT376" s="107"/>
      <c r="DU376" s="107"/>
      <c r="DV376" s="107"/>
      <c r="DW376" s="107"/>
      <c r="DX376" s="107"/>
      <c r="DY376" s="107"/>
      <c r="DZ376" s="107"/>
      <c r="EA376" s="107"/>
      <c r="EB376" s="107"/>
      <c r="EC376" s="107"/>
      <c r="ED376" s="107"/>
      <c r="EE376" s="107"/>
      <c r="EF376" s="107"/>
      <c r="EG376" s="107"/>
      <c r="EH376" s="107"/>
      <c r="EI376" s="107"/>
      <c r="EJ376" s="107"/>
      <c r="EK376" s="107"/>
      <c r="EL376" s="107"/>
      <c r="EM376" s="107"/>
      <c r="EN376" s="107"/>
    </row>
    <row r="377" spans="1:145" s="12" customFormat="1" ht="45.75" customHeight="1">
      <c r="A377" s="98"/>
      <c r="B377" s="8"/>
      <c r="C377" s="271"/>
      <c r="D377" s="8"/>
      <c r="E377" s="242"/>
      <c r="F377" s="242"/>
      <c r="G377" s="517"/>
      <c r="H377" s="343"/>
      <c r="I377" s="286" t="s">
        <v>224</v>
      </c>
      <c r="J377" s="10" t="s">
        <v>14</v>
      </c>
      <c r="K377" s="287">
        <v>0</v>
      </c>
      <c r="L377" s="207">
        <v>0</v>
      </c>
      <c r="M377" s="11">
        <v>0</v>
      </c>
      <c r="N377" s="312">
        <v>0</v>
      </c>
      <c r="O377" s="232"/>
      <c r="P377" s="274"/>
      <c r="Q377" s="274"/>
      <c r="R377" s="274"/>
      <c r="S377" s="274"/>
      <c r="T377" s="274"/>
      <c r="U377" s="274"/>
      <c r="V377" s="274"/>
      <c r="W377" s="274"/>
      <c r="X377" s="274"/>
      <c r="Y377" s="274"/>
      <c r="Z377" s="274"/>
      <c r="AA377" s="274"/>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7"/>
      <c r="DC377" s="107"/>
      <c r="DD377" s="107"/>
      <c r="DE377" s="107"/>
      <c r="DF377" s="107"/>
      <c r="DG377" s="107"/>
      <c r="DH377" s="107"/>
      <c r="DI377" s="107"/>
      <c r="DJ377" s="107"/>
      <c r="DK377" s="107"/>
      <c r="DL377" s="107"/>
      <c r="DM377" s="107"/>
      <c r="DN377" s="107"/>
      <c r="DO377" s="107"/>
      <c r="DP377" s="107"/>
      <c r="DQ377" s="107"/>
      <c r="DR377" s="107"/>
      <c r="DS377" s="107"/>
      <c r="DT377" s="107"/>
      <c r="DU377" s="107"/>
      <c r="DV377" s="107"/>
      <c r="DW377" s="107"/>
      <c r="DX377" s="107"/>
      <c r="DY377" s="107"/>
      <c r="DZ377" s="107"/>
      <c r="EA377" s="107"/>
      <c r="EB377" s="107"/>
      <c r="EC377" s="107"/>
      <c r="ED377" s="107"/>
      <c r="EE377" s="107"/>
      <c r="EF377" s="107"/>
      <c r="EG377" s="107"/>
      <c r="EH377" s="107"/>
      <c r="EI377" s="107"/>
      <c r="EJ377" s="107"/>
      <c r="EK377" s="107"/>
      <c r="EL377" s="107"/>
      <c r="EM377" s="107"/>
      <c r="EN377" s="107"/>
    </row>
    <row r="378" spans="1:145" s="142" customFormat="1" ht="25.5" customHeight="1">
      <c r="A378" s="691"/>
      <c r="B378" s="696"/>
      <c r="C378" s="59" t="s">
        <v>15</v>
      </c>
      <c r="D378" s="73"/>
      <c r="E378" s="422">
        <f>E376</f>
        <v>0</v>
      </c>
      <c r="F378" s="422">
        <f>F376</f>
        <v>0</v>
      </c>
      <c r="G378" s="422">
        <f t="shared" ref="G378:H378" si="56">G376</f>
        <v>0</v>
      </c>
      <c r="H378" s="422">
        <f t="shared" si="56"/>
        <v>0</v>
      </c>
      <c r="I378" s="143"/>
      <c r="J378" s="64"/>
      <c r="K378" s="225"/>
      <c r="L378" s="221"/>
      <c r="M378" s="53">
        <v>0</v>
      </c>
      <c r="N378" s="200">
        <v>0</v>
      </c>
      <c r="O378" s="237"/>
      <c r="P378" s="274"/>
      <c r="Q378" s="274"/>
      <c r="R378" s="274"/>
      <c r="S378" s="274"/>
      <c r="T378" s="274"/>
      <c r="U378" s="274"/>
      <c r="V378" s="274"/>
      <c r="W378" s="274"/>
      <c r="X378" s="145"/>
      <c r="Y378" s="145"/>
      <c r="Z378" s="145"/>
      <c r="AA378" s="145"/>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c r="CY378" s="187"/>
      <c r="CZ378" s="187"/>
      <c r="DA378" s="187"/>
      <c r="DB378" s="187"/>
      <c r="DC378" s="187"/>
      <c r="DD378" s="187"/>
      <c r="DE378" s="187"/>
      <c r="DF378" s="187"/>
      <c r="DG378" s="187"/>
      <c r="DH378" s="187"/>
      <c r="DI378" s="187"/>
      <c r="DJ378" s="187"/>
      <c r="DK378" s="187"/>
      <c r="DL378" s="187"/>
      <c r="DM378" s="187"/>
      <c r="DN378" s="187"/>
      <c r="DO378" s="187"/>
      <c r="DP378" s="187"/>
      <c r="DQ378" s="187"/>
      <c r="DR378" s="187"/>
      <c r="DS378" s="187"/>
      <c r="DT378" s="187"/>
      <c r="DU378" s="187"/>
      <c r="DV378" s="187"/>
      <c r="DW378" s="187"/>
      <c r="DX378" s="187"/>
      <c r="DY378" s="187"/>
      <c r="DZ378" s="187"/>
      <c r="EA378" s="187"/>
      <c r="EB378" s="187"/>
      <c r="EC378" s="187"/>
      <c r="ED378" s="187"/>
      <c r="EE378" s="187"/>
      <c r="EF378" s="187"/>
      <c r="EG378" s="187"/>
      <c r="EH378" s="187"/>
      <c r="EI378" s="187"/>
      <c r="EJ378" s="187"/>
      <c r="EK378" s="187"/>
      <c r="EL378" s="187"/>
      <c r="EM378" s="187"/>
      <c r="EN378" s="187"/>
      <c r="EO378" s="185"/>
    </row>
    <row r="379" spans="1:145" s="273" customFormat="1" ht="43.5" customHeight="1">
      <c r="A379" s="98"/>
      <c r="B379" s="279" t="s">
        <v>444</v>
      </c>
      <c r="C379" s="812" t="s">
        <v>176</v>
      </c>
      <c r="D379" s="813"/>
      <c r="E379" s="813"/>
      <c r="F379" s="813"/>
      <c r="G379" s="813"/>
      <c r="H379" s="813"/>
      <c r="I379" s="813"/>
      <c r="J379" s="813"/>
      <c r="K379" s="813"/>
      <c r="L379" s="813"/>
      <c r="M379" s="813"/>
      <c r="N379" s="814"/>
      <c r="O379" s="232"/>
      <c r="P379" s="274"/>
      <c r="Q379" s="274"/>
      <c r="R379" s="274"/>
      <c r="S379" s="274"/>
      <c r="T379" s="274"/>
      <c r="U379" s="274"/>
      <c r="V379" s="274"/>
      <c r="W379" s="274"/>
      <c r="X379" s="274"/>
      <c r="Y379" s="274"/>
      <c r="Z379" s="274"/>
      <c r="AA379" s="274"/>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7"/>
      <c r="DC379" s="107"/>
      <c r="DD379" s="107"/>
      <c r="DE379" s="107"/>
      <c r="DF379" s="107"/>
      <c r="DG379" s="107"/>
      <c r="DH379" s="107"/>
      <c r="DI379" s="107"/>
      <c r="DJ379" s="107"/>
      <c r="DK379" s="107"/>
      <c r="DL379" s="107"/>
      <c r="DM379" s="107"/>
      <c r="DN379" s="107"/>
      <c r="DO379" s="107"/>
      <c r="DP379" s="107"/>
      <c r="DQ379" s="107"/>
      <c r="DR379" s="107"/>
      <c r="DS379" s="107"/>
      <c r="DT379" s="107"/>
      <c r="DU379" s="107"/>
      <c r="DV379" s="107"/>
      <c r="DW379" s="107"/>
      <c r="DX379" s="107"/>
      <c r="DY379" s="107"/>
      <c r="DZ379" s="107"/>
      <c r="EA379" s="107"/>
      <c r="EB379" s="107"/>
      <c r="EC379" s="107"/>
      <c r="ED379" s="107"/>
      <c r="EE379" s="107"/>
      <c r="EF379" s="107"/>
      <c r="EG379" s="107"/>
      <c r="EH379" s="107"/>
      <c r="EI379" s="107"/>
      <c r="EJ379" s="107"/>
      <c r="EK379" s="107"/>
      <c r="EL379" s="107"/>
      <c r="EM379" s="107"/>
      <c r="EN379" s="107"/>
    </row>
    <row r="380" spans="1:145" s="98" customFormat="1" ht="43.5" customHeight="1">
      <c r="B380" s="31"/>
      <c r="C380" s="815" t="s">
        <v>317</v>
      </c>
      <c r="D380" s="816"/>
      <c r="E380" s="816"/>
      <c r="F380" s="816"/>
      <c r="G380" s="816"/>
      <c r="H380" s="816"/>
      <c r="I380" s="816"/>
      <c r="J380" s="816"/>
      <c r="K380" s="816"/>
      <c r="L380" s="816"/>
      <c r="M380" s="816"/>
      <c r="N380" s="817"/>
      <c r="O380" s="232"/>
      <c r="P380" s="298"/>
      <c r="Q380" s="298"/>
      <c r="R380" s="298"/>
      <c r="S380" s="298"/>
      <c r="T380" s="298"/>
      <c r="U380" s="298"/>
      <c r="V380" s="298"/>
      <c r="W380" s="298"/>
      <c r="X380" s="274"/>
      <c r="Y380" s="274"/>
      <c r="Z380" s="274"/>
      <c r="AA380" s="274"/>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7"/>
      <c r="DC380" s="107"/>
      <c r="DD380" s="107"/>
      <c r="DE380" s="107"/>
      <c r="DF380" s="107"/>
      <c r="DG380" s="107"/>
      <c r="DH380" s="107"/>
      <c r="DI380" s="107"/>
      <c r="DJ380" s="107"/>
      <c r="DK380" s="107"/>
      <c r="DL380" s="107"/>
      <c r="DM380" s="107"/>
      <c r="DN380" s="107"/>
      <c r="DO380" s="107"/>
      <c r="DP380" s="107"/>
      <c r="DQ380" s="107"/>
      <c r="DR380" s="107"/>
      <c r="DS380" s="107"/>
      <c r="DT380" s="107"/>
      <c r="DU380" s="107"/>
      <c r="DV380" s="107"/>
      <c r="DW380" s="107"/>
      <c r="DX380" s="107"/>
      <c r="DY380" s="107"/>
      <c r="DZ380" s="107"/>
      <c r="EA380" s="107"/>
      <c r="EB380" s="107"/>
      <c r="EC380" s="107"/>
      <c r="ED380" s="107"/>
      <c r="EE380" s="107"/>
      <c r="EF380" s="107"/>
      <c r="EG380" s="107"/>
      <c r="EH380" s="107"/>
      <c r="EI380" s="107"/>
      <c r="EJ380" s="107"/>
      <c r="EK380" s="107"/>
      <c r="EL380" s="107"/>
      <c r="EM380" s="107"/>
      <c r="EN380" s="107"/>
    </row>
    <row r="381" spans="1:145" ht="18.75" customHeight="1">
      <c r="B381" s="7"/>
      <c r="C381" s="753" t="s">
        <v>318</v>
      </c>
      <c r="D381" s="754"/>
      <c r="E381" s="754"/>
      <c r="F381" s="754"/>
      <c r="G381" s="754"/>
      <c r="H381" s="754"/>
      <c r="I381" s="754"/>
      <c r="J381" s="754"/>
      <c r="K381" s="754"/>
      <c r="L381" s="754"/>
      <c r="M381" s="754"/>
      <c r="N381" s="755"/>
    </row>
    <row r="382" spans="1:145" ht="18.75" customHeight="1">
      <c r="B382" s="7"/>
      <c r="C382" s="753" t="s">
        <v>319</v>
      </c>
      <c r="D382" s="754"/>
      <c r="E382" s="754"/>
      <c r="F382" s="754"/>
      <c r="G382" s="754"/>
      <c r="H382" s="754"/>
      <c r="I382" s="754"/>
      <c r="J382" s="754"/>
      <c r="K382" s="754"/>
      <c r="L382" s="754"/>
      <c r="M382" s="754"/>
      <c r="N382" s="755"/>
    </row>
    <row r="383" spans="1:145" ht="18.75" customHeight="1">
      <c r="B383" s="7"/>
      <c r="C383" s="753" t="s">
        <v>320</v>
      </c>
      <c r="D383" s="754"/>
      <c r="E383" s="754"/>
      <c r="F383" s="754"/>
      <c r="G383" s="754"/>
      <c r="H383" s="754"/>
      <c r="I383" s="754"/>
      <c r="J383" s="754"/>
      <c r="K383" s="754"/>
      <c r="L383" s="754"/>
      <c r="M383" s="754"/>
      <c r="N383" s="755"/>
    </row>
    <row r="384" spans="1:145" ht="18.75" customHeight="1">
      <c r="B384" s="7"/>
      <c r="C384" s="753" t="s">
        <v>321</v>
      </c>
      <c r="D384" s="754"/>
      <c r="E384" s="754"/>
      <c r="F384" s="754"/>
      <c r="G384" s="754"/>
      <c r="H384" s="754"/>
      <c r="I384" s="754"/>
      <c r="J384" s="754"/>
      <c r="K384" s="754"/>
      <c r="L384" s="754"/>
      <c r="M384" s="754"/>
      <c r="N384" s="755"/>
    </row>
    <row r="385" spans="1:145" s="12" customFormat="1" ht="121.5" customHeight="1">
      <c r="A385" s="98"/>
      <c r="B385" s="8" t="s">
        <v>445</v>
      </c>
      <c r="C385" s="285" t="s">
        <v>538</v>
      </c>
      <c r="D385" s="8"/>
      <c r="E385" s="537">
        <v>1613634.31</v>
      </c>
      <c r="F385" s="537">
        <v>1613634.31</v>
      </c>
      <c r="G385" s="284">
        <f>F385/E385*100</f>
        <v>100</v>
      </c>
      <c r="H385" s="315">
        <v>1</v>
      </c>
      <c r="I385" s="522" t="s">
        <v>632</v>
      </c>
      <c r="J385" s="518" t="s">
        <v>384</v>
      </c>
      <c r="K385" s="518">
        <v>1</v>
      </c>
      <c r="L385" s="518">
        <v>1</v>
      </c>
      <c r="M385" s="11">
        <f t="shared" ref="M385" si="57">L385/K385*100</f>
        <v>100</v>
      </c>
      <c r="N385" s="312">
        <f>M385/100</f>
        <v>1</v>
      </c>
      <c r="O385" s="232"/>
      <c r="P385" s="274"/>
      <c r="Q385" s="274"/>
      <c r="R385" s="274"/>
      <c r="S385" s="274"/>
      <c r="T385" s="274"/>
      <c r="U385" s="274"/>
      <c r="V385" s="274"/>
      <c r="W385" s="274"/>
      <c r="X385" s="274"/>
      <c r="Y385" s="274"/>
      <c r="Z385" s="274"/>
      <c r="AA385" s="274"/>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7"/>
      <c r="DC385" s="107"/>
      <c r="DD385" s="107"/>
      <c r="DE385" s="107"/>
      <c r="DF385" s="107"/>
      <c r="DG385" s="107"/>
      <c r="DH385" s="107"/>
      <c r="DI385" s="107"/>
      <c r="DJ385" s="107"/>
      <c r="DK385" s="107"/>
      <c r="DL385" s="107"/>
      <c r="DM385" s="107"/>
      <c r="DN385" s="107"/>
      <c r="DO385" s="107"/>
      <c r="DP385" s="107"/>
      <c r="DQ385" s="107"/>
      <c r="DR385" s="107"/>
      <c r="DS385" s="107"/>
      <c r="DT385" s="107"/>
      <c r="DU385" s="107"/>
      <c r="DV385" s="107"/>
      <c r="DW385" s="107"/>
      <c r="DX385" s="107"/>
      <c r="DY385" s="107"/>
      <c r="DZ385" s="107"/>
      <c r="EA385" s="107"/>
      <c r="EB385" s="107"/>
      <c r="EC385" s="107"/>
      <c r="ED385" s="107"/>
      <c r="EE385" s="107"/>
      <c r="EF385" s="107"/>
      <c r="EG385" s="107"/>
      <c r="EH385" s="107"/>
      <c r="EI385" s="107"/>
      <c r="EJ385" s="107"/>
      <c r="EK385" s="107"/>
      <c r="EL385" s="107"/>
      <c r="EM385" s="107"/>
      <c r="EN385" s="107"/>
    </row>
    <row r="386" spans="1:145" s="12" customFormat="1" ht="121.5" customHeight="1">
      <c r="A386" s="98"/>
      <c r="B386" s="8"/>
      <c r="C386" s="285"/>
      <c r="D386" s="8"/>
      <c r="E386" s="664"/>
      <c r="F386" s="664"/>
      <c r="G386" s="656"/>
      <c r="H386" s="315"/>
      <c r="I386" s="522" t="s">
        <v>633</v>
      </c>
      <c r="J386" s="518" t="s">
        <v>10</v>
      </c>
      <c r="K386" s="518">
        <v>15</v>
      </c>
      <c r="L386" s="518">
        <v>15</v>
      </c>
      <c r="M386" s="11">
        <f t="shared" ref="M386:M389" si="58">L386/K386*100</f>
        <v>100</v>
      </c>
      <c r="N386" s="481">
        <f t="shared" ref="N386:N389" si="59">M386/100</f>
        <v>1</v>
      </c>
      <c r="O386" s="232"/>
      <c r="P386" s="274"/>
      <c r="Q386" s="274"/>
      <c r="R386" s="274"/>
      <c r="S386" s="274"/>
      <c r="T386" s="274"/>
      <c r="U386" s="274"/>
      <c r="V386" s="274"/>
      <c r="W386" s="274"/>
      <c r="X386" s="274"/>
      <c r="Y386" s="274"/>
      <c r="Z386" s="274"/>
      <c r="AA386" s="274"/>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07"/>
      <c r="DI386" s="107"/>
      <c r="DJ386" s="107"/>
      <c r="DK386" s="107"/>
      <c r="DL386" s="107"/>
      <c r="DM386" s="107"/>
      <c r="DN386" s="107"/>
      <c r="DO386" s="107"/>
      <c r="DP386" s="107"/>
      <c r="DQ386" s="107"/>
      <c r="DR386" s="107"/>
      <c r="DS386" s="107"/>
      <c r="DT386" s="107"/>
      <c r="DU386" s="107"/>
      <c r="DV386" s="107"/>
      <c r="DW386" s="107"/>
      <c r="DX386" s="107"/>
      <c r="DY386" s="107"/>
      <c r="DZ386" s="107"/>
      <c r="EA386" s="107"/>
      <c r="EB386" s="107"/>
      <c r="EC386" s="107"/>
      <c r="ED386" s="107"/>
      <c r="EE386" s="107"/>
      <c r="EF386" s="107"/>
      <c r="EG386" s="107"/>
      <c r="EH386" s="107"/>
      <c r="EI386" s="107"/>
      <c r="EJ386" s="107"/>
      <c r="EK386" s="107"/>
      <c r="EL386" s="107"/>
      <c r="EM386" s="107"/>
      <c r="EN386" s="107"/>
    </row>
    <row r="387" spans="1:145" s="12" customFormat="1" ht="121.5" customHeight="1">
      <c r="A387" s="98"/>
      <c r="B387" s="8"/>
      <c r="C387" s="285"/>
      <c r="D387" s="8"/>
      <c r="E387" s="664"/>
      <c r="F387" s="664"/>
      <c r="G387" s="656"/>
      <c r="H387" s="315"/>
      <c r="I387" s="522" t="s">
        <v>634</v>
      </c>
      <c r="J387" s="518" t="s">
        <v>437</v>
      </c>
      <c r="K387" s="518">
        <v>4.5</v>
      </c>
      <c r="L387" s="518">
        <v>4.5</v>
      </c>
      <c r="M387" s="11">
        <f t="shared" si="58"/>
        <v>100</v>
      </c>
      <c r="N387" s="481">
        <f t="shared" si="59"/>
        <v>1</v>
      </c>
      <c r="O387" s="232"/>
      <c r="P387" s="274"/>
      <c r="Q387" s="274"/>
      <c r="R387" s="274"/>
      <c r="S387" s="274"/>
      <c r="T387" s="274"/>
      <c r="U387" s="274"/>
      <c r="V387" s="274"/>
      <c r="W387" s="274"/>
      <c r="X387" s="274"/>
      <c r="Y387" s="274"/>
      <c r="Z387" s="274"/>
      <c r="AA387" s="274"/>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7"/>
      <c r="DC387" s="107"/>
      <c r="DD387" s="107"/>
      <c r="DE387" s="107"/>
      <c r="DF387" s="107"/>
      <c r="DG387" s="107"/>
      <c r="DH387" s="107"/>
      <c r="DI387" s="107"/>
      <c r="DJ387" s="107"/>
      <c r="DK387" s="107"/>
      <c r="DL387" s="107"/>
      <c r="DM387" s="107"/>
      <c r="DN387" s="107"/>
      <c r="DO387" s="107"/>
      <c r="DP387" s="107"/>
      <c r="DQ387" s="107"/>
      <c r="DR387" s="107"/>
      <c r="DS387" s="107"/>
      <c r="DT387" s="107"/>
      <c r="DU387" s="107"/>
      <c r="DV387" s="107"/>
      <c r="DW387" s="107"/>
      <c r="DX387" s="107"/>
      <c r="DY387" s="107"/>
      <c r="DZ387" s="107"/>
      <c r="EA387" s="107"/>
      <c r="EB387" s="107"/>
      <c r="EC387" s="107"/>
      <c r="ED387" s="107"/>
      <c r="EE387" s="107"/>
      <c r="EF387" s="107"/>
      <c r="EG387" s="107"/>
      <c r="EH387" s="107"/>
      <c r="EI387" s="107"/>
      <c r="EJ387" s="107"/>
      <c r="EK387" s="107"/>
      <c r="EL387" s="107"/>
      <c r="EM387" s="107"/>
      <c r="EN387" s="107"/>
    </row>
    <row r="388" spans="1:145" s="12" customFormat="1" ht="121.5" customHeight="1">
      <c r="A388" s="98"/>
      <c r="B388" s="8"/>
      <c r="C388" s="285"/>
      <c r="D388" s="8"/>
      <c r="E388" s="664"/>
      <c r="F388" s="664"/>
      <c r="G388" s="656"/>
      <c r="H388" s="315"/>
      <c r="I388" s="522" t="s">
        <v>635</v>
      </c>
      <c r="J388" s="518" t="s">
        <v>10</v>
      </c>
      <c r="K388" s="518">
        <v>100</v>
      </c>
      <c r="L388" s="518">
        <v>100</v>
      </c>
      <c r="M388" s="11">
        <f t="shared" si="58"/>
        <v>100</v>
      </c>
      <c r="N388" s="481">
        <f t="shared" si="59"/>
        <v>1</v>
      </c>
      <c r="O388" s="232"/>
      <c r="P388" s="274"/>
      <c r="Q388" s="274"/>
      <c r="R388" s="274"/>
      <c r="S388" s="274"/>
      <c r="T388" s="274"/>
      <c r="U388" s="274"/>
      <c r="V388" s="274"/>
      <c r="W388" s="274"/>
      <c r="X388" s="274"/>
      <c r="Y388" s="274"/>
      <c r="Z388" s="274"/>
      <c r="AA388" s="274"/>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7"/>
      <c r="DC388" s="107"/>
      <c r="DD388" s="107"/>
      <c r="DE388" s="107"/>
      <c r="DF388" s="107"/>
      <c r="DG388" s="107"/>
      <c r="DH388" s="107"/>
      <c r="DI388" s="107"/>
      <c r="DJ388" s="107"/>
      <c r="DK388" s="107"/>
      <c r="DL388" s="107"/>
      <c r="DM388" s="107"/>
      <c r="DN388" s="107"/>
      <c r="DO388" s="107"/>
      <c r="DP388" s="107"/>
      <c r="DQ388" s="107"/>
      <c r="DR388" s="107"/>
      <c r="DS388" s="107"/>
      <c r="DT388" s="107"/>
      <c r="DU388" s="107"/>
      <c r="DV388" s="107"/>
      <c r="DW388" s="107"/>
      <c r="DX388" s="107"/>
      <c r="DY388" s="107"/>
      <c r="DZ388" s="107"/>
      <c r="EA388" s="107"/>
      <c r="EB388" s="107"/>
      <c r="EC388" s="107"/>
      <c r="ED388" s="107"/>
      <c r="EE388" s="107"/>
      <c r="EF388" s="107"/>
      <c r="EG388" s="107"/>
      <c r="EH388" s="107"/>
      <c r="EI388" s="107"/>
      <c r="EJ388" s="107"/>
      <c r="EK388" s="107"/>
      <c r="EL388" s="107"/>
      <c r="EM388" s="107"/>
      <c r="EN388" s="107"/>
    </row>
    <row r="389" spans="1:145" s="12" customFormat="1" ht="121.5" customHeight="1">
      <c r="A389" s="98"/>
      <c r="B389" s="8"/>
      <c r="C389" s="285"/>
      <c r="D389" s="8"/>
      <c r="E389" s="664"/>
      <c r="F389" s="664"/>
      <c r="G389" s="656"/>
      <c r="H389" s="315"/>
      <c r="I389" s="522" t="s">
        <v>659</v>
      </c>
      <c r="J389" s="518" t="s">
        <v>10</v>
      </c>
      <c r="K389" s="518">
        <v>100</v>
      </c>
      <c r="L389" s="518">
        <v>100</v>
      </c>
      <c r="M389" s="11">
        <f t="shared" si="58"/>
        <v>100</v>
      </c>
      <c r="N389" s="481">
        <f t="shared" si="59"/>
        <v>1</v>
      </c>
      <c r="O389" s="232"/>
      <c r="P389" s="274"/>
      <c r="Q389" s="274"/>
      <c r="R389" s="274"/>
      <c r="S389" s="274"/>
      <c r="T389" s="274"/>
      <c r="U389" s="274"/>
      <c r="V389" s="274"/>
      <c r="W389" s="274"/>
      <c r="X389" s="274"/>
      <c r="Y389" s="274"/>
      <c r="Z389" s="274"/>
      <c r="AA389" s="274"/>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7"/>
      <c r="DC389" s="107"/>
      <c r="DD389" s="107"/>
      <c r="DE389" s="107"/>
      <c r="DF389" s="107"/>
      <c r="DG389" s="107"/>
      <c r="DH389" s="107"/>
      <c r="DI389" s="107"/>
      <c r="DJ389" s="107"/>
      <c r="DK389" s="107"/>
      <c r="DL389" s="107"/>
      <c r="DM389" s="107"/>
      <c r="DN389" s="107"/>
      <c r="DO389" s="107"/>
      <c r="DP389" s="107"/>
      <c r="DQ389" s="107"/>
      <c r="DR389" s="107"/>
      <c r="DS389" s="107"/>
      <c r="DT389" s="107"/>
      <c r="DU389" s="107"/>
      <c r="DV389" s="107"/>
      <c r="DW389" s="107"/>
      <c r="DX389" s="107"/>
      <c r="DY389" s="107"/>
      <c r="DZ389" s="107"/>
      <c r="EA389" s="107"/>
      <c r="EB389" s="107"/>
      <c r="EC389" s="107"/>
      <c r="ED389" s="107"/>
      <c r="EE389" s="107"/>
      <c r="EF389" s="107"/>
      <c r="EG389" s="107"/>
      <c r="EH389" s="107"/>
      <c r="EI389" s="107"/>
      <c r="EJ389" s="107"/>
      <c r="EK389" s="107"/>
      <c r="EL389" s="107"/>
      <c r="EM389" s="107"/>
      <c r="EN389" s="107"/>
    </row>
    <row r="390" spans="1:145" s="146" customFormat="1" ht="27" customHeight="1">
      <c r="A390" s="625"/>
      <c r="B390" s="144"/>
      <c r="C390" s="14" t="s">
        <v>82</v>
      </c>
      <c r="D390" s="326"/>
      <c r="E390" s="440">
        <f>SUM(E385:E385)</f>
        <v>1613634.31</v>
      </c>
      <c r="F390" s="440">
        <f>SUM(F385:F385)</f>
        <v>1613634.31</v>
      </c>
      <c r="G390" s="375">
        <f>(F390/E390)*100</f>
        <v>100</v>
      </c>
      <c r="H390" s="351">
        <v>1</v>
      </c>
      <c r="I390" s="14"/>
      <c r="J390" s="22"/>
      <c r="K390" s="226"/>
      <c r="L390" s="226"/>
      <c r="M390" s="22">
        <f>SUM(M385:M389)/5</f>
        <v>100</v>
      </c>
      <c r="N390" s="564">
        <f>M390/100</f>
        <v>1</v>
      </c>
      <c r="O390" s="237"/>
      <c r="P390" s="49"/>
      <c r="Q390" s="49"/>
      <c r="R390" s="49"/>
      <c r="S390" s="49"/>
      <c r="T390" s="49"/>
      <c r="U390" s="49"/>
      <c r="V390" s="49"/>
      <c r="W390" s="49"/>
      <c r="X390" s="145"/>
      <c r="Y390" s="145"/>
      <c r="Z390" s="145"/>
      <c r="AA390" s="145"/>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c r="CY390" s="187"/>
      <c r="CZ390" s="187"/>
      <c r="DA390" s="187"/>
      <c r="DB390" s="187"/>
      <c r="DC390" s="187"/>
      <c r="DD390" s="187"/>
      <c r="DE390" s="187"/>
      <c r="DF390" s="187"/>
      <c r="DG390" s="187"/>
      <c r="DH390" s="187"/>
      <c r="DI390" s="187"/>
      <c r="DJ390" s="187"/>
      <c r="DK390" s="187"/>
      <c r="DL390" s="187"/>
      <c r="DM390" s="187"/>
      <c r="DN390" s="187"/>
      <c r="DO390" s="187"/>
      <c r="DP390" s="187"/>
      <c r="DQ390" s="187"/>
      <c r="DR390" s="187"/>
      <c r="DS390" s="187"/>
      <c r="DT390" s="187"/>
      <c r="DU390" s="187"/>
      <c r="DV390" s="187"/>
      <c r="DW390" s="187"/>
      <c r="DX390" s="187"/>
      <c r="DY390" s="187"/>
      <c r="DZ390" s="187"/>
      <c r="EA390" s="187"/>
      <c r="EB390" s="187"/>
      <c r="EC390" s="187"/>
      <c r="ED390" s="187"/>
      <c r="EE390" s="187"/>
      <c r="EF390" s="187"/>
      <c r="EG390" s="187"/>
      <c r="EH390" s="187"/>
      <c r="EI390" s="187"/>
      <c r="EJ390" s="187"/>
      <c r="EK390" s="187"/>
      <c r="EL390" s="187"/>
      <c r="EM390" s="187"/>
      <c r="EN390" s="187"/>
    </row>
    <row r="391" spans="1:145" s="55" customFormat="1" ht="47.25" customHeight="1">
      <c r="A391" s="56"/>
      <c r="B391" s="198" t="s">
        <v>446</v>
      </c>
      <c r="C391" s="288" t="s">
        <v>171</v>
      </c>
      <c r="D391" s="327"/>
      <c r="E391" s="289"/>
      <c r="F391" s="289"/>
      <c r="G391" s="331"/>
      <c r="H391" s="347"/>
      <c r="I391" s="289"/>
      <c r="J391" s="289"/>
      <c r="K391" s="289"/>
      <c r="L391" s="289"/>
      <c r="M391" s="289"/>
      <c r="N391" s="373"/>
      <c r="O391" s="232"/>
      <c r="P391" s="49"/>
      <c r="Q391" s="49"/>
      <c r="R391" s="49"/>
      <c r="S391" s="49"/>
      <c r="T391" s="49"/>
      <c r="U391" s="49"/>
      <c r="V391" s="49"/>
      <c r="W391" s="49"/>
      <c r="X391" s="49"/>
      <c r="Y391" s="49"/>
      <c r="Z391" s="49"/>
      <c r="AA391" s="49"/>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row>
    <row r="392" spans="1:145" s="56" customFormat="1" ht="21" customHeight="1">
      <c r="B392" s="37"/>
      <c r="C392" s="290" t="s">
        <v>219</v>
      </c>
      <c r="D392" s="328"/>
      <c r="E392" s="291"/>
      <c r="F392" s="291"/>
      <c r="G392" s="335"/>
      <c r="H392" s="348"/>
      <c r="I392" s="291"/>
      <c r="J392" s="291"/>
      <c r="K392" s="291"/>
      <c r="L392" s="291"/>
      <c r="M392" s="291"/>
      <c r="N392" s="291"/>
      <c r="O392" s="232"/>
      <c r="P392" s="49"/>
      <c r="Q392" s="49"/>
      <c r="R392" s="49"/>
      <c r="S392" s="49"/>
      <c r="T392" s="49"/>
      <c r="U392" s="49"/>
      <c r="V392" s="49"/>
      <c r="W392" s="49"/>
      <c r="X392" s="49"/>
      <c r="Y392" s="49"/>
      <c r="Z392" s="49"/>
      <c r="AA392" s="49"/>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row>
    <row r="393" spans="1:145" s="56" customFormat="1" ht="21" customHeight="1">
      <c r="B393" s="37"/>
      <c r="C393" s="807" t="s">
        <v>172</v>
      </c>
      <c r="D393" s="808"/>
      <c r="E393" s="808"/>
      <c r="F393" s="808"/>
      <c r="G393" s="808"/>
      <c r="H393" s="808"/>
      <c r="I393" s="808"/>
      <c r="J393" s="808"/>
      <c r="K393" s="808"/>
      <c r="L393" s="808"/>
      <c r="M393" s="808"/>
      <c r="N393" s="809"/>
      <c r="O393" s="232"/>
      <c r="P393" s="49"/>
      <c r="Q393" s="49"/>
      <c r="R393" s="49"/>
      <c r="S393" s="49"/>
      <c r="T393" s="49"/>
      <c r="U393" s="49"/>
      <c r="V393" s="49"/>
      <c r="W393" s="49"/>
      <c r="X393" s="49"/>
      <c r="Y393" s="49"/>
      <c r="Z393" s="49"/>
      <c r="AA393" s="49"/>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row>
    <row r="394" spans="1:145" s="56" customFormat="1" ht="21" customHeight="1">
      <c r="B394" s="37"/>
      <c r="C394" s="807" t="s">
        <v>173</v>
      </c>
      <c r="D394" s="808"/>
      <c r="E394" s="808"/>
      <c r="F394" s="808"/>
      <c r="G394" s="808"/>
      <c r="H394" s="808"/>
      <c r="I394" s="808"/>
      <c r="J394" s="808"/>
      <c r="K394" s="808"/>
      <c r="L394" s="808"/>
      <c r="M394" s="808"/>
      <c r="N394" s="809"/>
      <c r="O394" s="232"/>
      <c r="P394" s="49"/>
      <c r="Q394" s="49"/>
      <c r="R394" s="49"/>
      <c r="S394" s="49"/>
      <c r="T394" s="49"/>
      <c r="U394" s="49"/>
      <c r="V394" s="49"/>
      <c r="W394" s="49"/>
      <c r="X394" s="49"/>
      <c r="Y394" s="49"/>
      <c r="Z394" s="49"/>
      <c r="AA394" s="49"/>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row>
    <row r="395" spans="1:145" s="56" customFormat="1" ht="23.25" customHeight="1">
      <c r="B395" s="37"/>
      <c r="C395" s="807" t="s">
        <v>174</v>
      </c>
      <c r="D395" s="838"/>
      <c r="E395" s="838"/>
      <c r="F395" s="838"/>
      <c r="G395" s="838"/>
      <c r="H395" s="838"/>
      <c r="I395" s="838"/>
      <c r="J395" s="838"/>
      <c r="K395" s="838"/>
      <c r="L395" s="838"/>
      <c r="M395" s="838"/>
      <c r="N395" s="839"/>
      <c r="O395" s="232"/>
      <c r="P395" s="49"/>
      <c r="Q395" s="49"/>
      <c r="R395" s="49"/>
      <c r="S395" s="49"/>
      <c r="T395" s="49"/>
      <c r="U395" s="49"/>
      <c r="V395" s="49"/>
      <c r="W395" s="49"/>
      <c r="X395" s="49"/>
      <c r="Y395" s="49"/>
      <c r="Z395" s="49"/>
      <c r="AA395" s="49"/>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row>
    <row r="396" spans="1:145" s="56" customFormat="1" ht="47.25" customHeight="1">
      <c r="B396" s="75" t="s">
        <v>447</v>
      </c>
      <c r="C396" s="159" t="s">
        <v>222</v>
      </c>
      <c r="D396" s="329"/>
      <c r="E396" s="671">
        <v>0</v>
      </c>
      <c r="F396" s="671">
        <v>0</v>
      </c>
      <c r="G396" s="293">
        <v>0</v>
      </c>
      <c r="H396" s="349">
        <v>0</v>
      </c>
      <c r="I396" s="83" t="s">
        <v>220</v>
      </c>
      <c r="J396" s="293" t="s">
        <v>10</v>
      </c>
      <c r="K396" s="292">
        <v>95</v>
      </c>
      <c r="L396" s="292">
        <v>95</v>
      </c>
      <c r="M396" s="293">
        <f>L396/K396*100</f>
        <v>100</v>
      </c>
      <c r="N396" s="294">
        <f>M396/100</f>
        <v>1</v>
      </c>
      <c r="O396" s="232"/>
      <c r="P396" s="49"/>
      <c r="Q396" s="49"/>
      <c r="R396" s="49"/>
      <c r="S396" s="49"/>
      <c r="T396" s="49"/>
      <c r="U396" s="49"/>
      <c r="V396" s="49"/>
      <c r="W396" s="49"/>
      <c r="X396" s="49"/>
      <c r="Y396" s="49"/>
      <c r="Z396" s="49"/>
      <c r="AA396" s="49"/>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row>
    <row r="397" spans="1:145" s="56" customFormat="1" ht="62.25" customHeight="1">
      <c r="B397" s="82"/>
      <c r="C397" s="159"/>
      <c r="D397" s="330"/>
      <c r="E397" s="253"/>
      <c r="F397" s="253"/>
      <c r="G397" s="137"/>
      <c r="H397" s="350"/>
      <c r="I397" s="83" t="s">
        <v>221</v>
      </c>
      <c r="J397" s="293" t="s">
        <v>10</v>
      </c>
      <c r="K397" s="292">
        <v>55</v>
      </c>
      <c r="L397" s="292">
        <v>55</v>
      </c>
      <c r="M397" s="293">
        <f>L397/K397*100</f>
        <v>100</v>
      </c>
      <c r="N397" s="294">
        <f>M397/100</f>
        <v>1</v>
      </c>
      <c r="O397" s="232"/>
      <c r="P397" s="145"/>
      <c r="Q397" s="145"/>
      <c r="R397" s="145"/>
      <c r="S397" s="145"/>
      <c r="T397" s="145"/>
      <c r="U397" s="145"/>
      <c r="V397" s="145"/>
      <c r="W397" s="145"/>
      <c r="X397" s="49"/>
      <c r="Y397" s="49"/>
      <c r="Z397" s="49"/>
      <c r="AA397" s="49"/>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61"/>
      <c r="EM397" s="61"/>
      <c r="EN397" s="61"/>
    </row>
    <row r="398" spans="1:145" s="142" customFormat="1" ht="30" customHeight="1">
      <c r="A398" s="691"/>
      <c r="B398" s="696"/>
      <c r="C398" s="52" t="s">
        <v>175</v>
      </c>
      <c r="D398" s="58"/>
      <c r="E398" s="243">
        <f>SUM(E396:E397)</f>
        <v>0</v>
      </c>
      <c r="F398" s="243">
        <f>SUM(F396:F397)</f>
        <v>0</v>
      </c>
      <c r="G398" s="424">
        <v>0</v>
      </c>
      <c r="H398" s="434">
        <v>0</v>
      </c>
      <c r="I398" s="147"/>
      <c r="J398" s="148"/>
      <c r="K398" s="227"/>
      <c r="L398" s="227"/>
      <c r="M398" s="424">
        <f>SUM(M396:M397)/2</f>
        <v>100</v>
      </c>
      <c r="N398" s="437">
        <f>M398/100</f>
        <v>1</v>
      </c>
      <c r="O398" s="237"/>
      <c r="P398" s="49"/>
      <c r="Q398" s="49"/>
      <c r="R398" s="49"/>
      <c r="S398" s="49"/>
      <c r="T398" s="49"/>
      <c r="U398" s="49"/>
      <c r="V398" s="49"/>
      <c r="W398" s="49"/>
      <c r="X398" s="145"/>
      <c r="Y398" s="145"/>
      <c r="Z398" s="145"/>
      <c r="AA398" s="145"/>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c r="BM398" s="187"/>
      <c r="BN398" s="187"/>
      <c r="BO398" s="187"/>
      <c r="BP398" s="187"/>
      <c r="BQ398" s="187"/>
      <c r="BR398" s="187"/>
      <c r="BS398" s="187"/>
      <c r="BT398" s="187"/>
      <c r="BU398" s="187"/>
      <c r="BV398" s="187"/>
      <c r="BW398" s="187"/>
      <c r="BX398" s="187"/>
      <c r="BY398" s="187"/>
      <c r="BZ398" s="187"/>
      <c r="CA398" s="187"/>
      <c r="CB398" s="187"/>
      <c r="CC398" s="187"/>
      <c r="CD398" s="187"/>
      <c r="CE398" s="187"/>
      <c r="CF398" s="187"/>
      <c r="CG398" s="187"/>
      <c r="CH398" s="187"/>
      <c r="CI398" s="187"/>
      <c r="CJ398" s="187"/>
      <c r="CK398" s="187"/>
      <c r="CL398" s="187"/>
      <c r="CM398" s="187"/>
      <c r="CN398" s="187"/>
      <c r="CO398" s="187"/>
      <c r="CP398" s="187"/>
      <c r="CQ398" s="187"/>
      <c r="CR398" s="187"/>
      <c r="CS398" s="187"/>
      <c r="CT398" s="187"/>
      <c r="CU398" s="187"/>
      <c r="CV398" s="187"/>
      <c r="CW398" s="187"/>
      <c r="CX398" s="187"/>
      <c r="CY398" s="187"/>
      <c r="CZ398" s="187"/>
      <c r="DA398" s="187"/>
      <c r="DB398" s="187"/>
      <c r="DC398" s="187"/>
      <c r="DD398" s="187"/>
      <c r="DE398" s="187"/>
      <c r="DF398" s="187"/>
      <c r="DG398" s="187"/>
      <c r="DH398" s="187"/>
      <c r="DI398" s="187"/>
      <c r="DJ398" s="187"/>
      <c r="DK398" s="187"/>
      <c r="DL398" s="187"/>
      <c r="DM398" s="187"/>
      <c r="DN398" s="187"/>
      <c r="DO398" s="187"/>
      <c r="DP398" s="187"/>
      <c r="DQ398" s="187"/>
      <c r="DR398" s="187"/>
      <c r="DS398" s="187"/>
      <c r="DT398" s="187"/>
      <c r="DU398" s="187"/>
      <c r="DV398" s="187"/>
      <c r="DW398" s="187"/>
      <c r="DX398" s="187"/>
      <c r="DY398" s="187"/>
      <c r="DZ398" s="187"/>
      <c r="EA398" s="187"/>
      <c r="EB398" s="187"/>
      <c r="EC398" s="187"/>
      <c r="ED398" s="187"/>
      <c r="EE398" s="187"/>
      <c r="EF398" s="187"/>
      <c r="EG398" s="187"/>
      <c r="EH398" s="187"/>
      <c r="EI398" s="187"/>
      <c r="EJ398" s="187"/>
      <c r="EK398" s="187"/>
      <c r="EL398" s="187"/>
      <c r="EM398" s="187"/>
      <c r="EN398" s="187"/>
      <c r="EO398" s="185"/>
    </row>
    <row r="399" spans="1:145" s="304" customFormat="1" ht="36.75" customHeight="1">
      <c r="A399" s="190"/>
      <c r="B399" s="444"/>
      <c r="C399" s="450" t="s">
        <v>469</v>
      </c>
      <c r="D399" s="466"/>
      <c r="E399" s="445">
        <f>E390+E378+E370</f>
        <v>26558409.959999997</v>
      </c>
      <c r="F399" s="445">
        <f>F390+F378+F370</f>
        <v>26558409.949999999</v>
      </c>
      <c r="G399" s="460">
        <f>(G370+G378+G390)/2</f>
        <v>99.999999979955732</v>
      </c>
      <c r="H399" s="467">
        <f>G399/100</f>
        <v>0.99999999979955734</v>
      </c>
      <c r="I399" s="842" t="s">
        <v>467</v>
      </c>
      <c r="J399" s="843"/>
      <c r="K399" s="843"/>
      <c r="L399" s="844"/>
      <c r="M399" s="496">
        <v>1</v>
      </c>
      <c r="N399" s="468">
        <f>M399/100</f>
        <v>0.01</v>
      </c>
      <c r="O399" s="383"/>
      <c r="AB399" s="190"/>
      <c r="AC399" s="190"/>
      <c r="AD399" s="190"/>
      <c r="AE399" s="190"/>
      <c r="AF399" s="190"/>
      <c r="AG399" s="190"/>
      <c r="AH399" s="190"/>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c r="BI399" s="190"/>
      <c r="BJ399" s="190"/>
      <c r="BK399" s="190"/>
      <c r="BL399" s="190"/>
      <c r="BM399" s="190"/>
      <c r="BN399" s="190"/>
      <c r="BO399" s="190"/>
      <c r="BP399" s="190"/>
      <c r="BQ399" s="190"/>
      <c r="BR399" s="190"/>
      <c r="BS399" s="190"/>
      <c r="BT399" s="190"/>
      <c r="BU399" s="190"/>
      <c r="BV399" s="190"/>
      <c r="BW399" s="190"/>
      <c r="BX399" s="190"/>
      <c r="BY399" s="190"/>
      <c r="BZ399" s="190"/>
      <c r="CA399" s="190"/>
      <c r="CB399" s="190"/>
      <c r="CC399" s="190"/>
      <c r="CD399" s="190"/>
      <c r="CE399" s="190"/>
      <c r="CF399" s="190"/>
      <c r="CG399" s="190"/>
      <c r="CH399" s="190"/>
      <c r="CI399" s="190"/>
      <c r="CJ399" s="190"/>
      <c r="CK399" s="190"/>
      <c r="CL399" s="190"/>
      <c r="CM399" s="190"/>
      <c r="CN399" s="190"/>
      <c r="CO399" s="190"/>
      <c r="CP399" s="190"/>
      <c r="CQ399" s="190"/>
      <c r="CR399" s="190"/>
      <c r="CS399" s="190"/>
      <c r="CT399" s="190"/>
      <c r="CU399" s="190"/>
      <c r="CV399" s="190"/>
      <c r="CW399" s="190"/>
      <c r="CX399" s="190"/>
      <c r="CY399" s="190"/>
      <c r="CZ399" s="190"/>
      <c r="DA399" s="190"/>
      <c r="DB399" s="190"/>
      <c r="DC399" s="190"/>
      <c r="DD399" s="190"/>
      <c r="DE399" s="190"/>
      <c r="DF399" s="190"/>
      <c r="DG399" s="190"/>
      <c r="DH399" s="190"/>
      <c r="DI399" s="190"/>
      <c r="DJ399" s="190"/>
      <c r="DK399" s="190"/>
      <c r="DL399" s="190"/>
      <c r="DM399" s="190"/>
      <c r="DN399" s="190"/>
      <c r="DO399" s="190"/>
      <c r="DP399" s="190"/>
      <c r="DQ399" s="190"/>
      <c r="DR399" s="190"/>
      <c r="DS399" s="190"/>
      <c r="DT399" s="190"/>
      <c r="DU399" s="190"/>
      <c r="DV399" s="190"/>
      <c r="DW399" s="190"/>
      <c r="DX399" s="190"/>
      <c r="DY399" s="190"/>
      <c r="DZ399" s="190"/>
      <c r="EA399" s="190"/>
      <c r="EB399" s="190"/>
      <c r="EC399" s="190"/>
      <c r="ED399" s="190"/>
      <c r="EE399" s="190"/>
      <c r="EF399" s="190"/>
      <c r="EG399" s="190"/>
      <c r="EH399" s="190"/>
      <c r="EI399" s="190"/>
      <c r="EJ399" s="190"/>
      <c r="EK399" s="190"/>
      <c r="EL399" s="190"/>
      <c r="EM399" s="190"/>
      <c r="EN399" s="190"/>
    </row>
    <row r="400" spans="1:145" s="49" customFormat="1" ht="36.75" customHeight="1">
      <c r="A400" s="61"/>
      <c r="B400" s="438"/>
      <c r="C400" s="133" t="s">
        <v>353</v>
      </c>
      <c r="D400" s="114" t="s">
        <v>357</v>
      </c>
      <c r="E400" s="413">
        <v>0</v>
      </c>
      <c r="F400" s="413">
        <v>0</v>
      </c>
      <c r="G400" s="435"/>
      <c r="H400" s="436"/>
      <c r="I400" s="138"/>
      <c r="J400" s="139"/>
      <c r="K400" s="228"/>
      <c r="L400" s="228"/>
      <c r="M400" s="430"/>
      <c r="N400" s="430"/>
      <c r="O400" s="232"/>
      <c r="P400" s="304"/>
      <c r="Q400" s="304"/>
      <c r="R400" s="304"/>
      <c r="S400" s="304"/>
      <c r="T400" s="304"/>
      <c r="U400" s="304"/>
      <c r="V400" s="304"/>
      <c r="W400" s="304"/>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row>
    <row r="401" spans="1:144" s="49" customFormat="1" ht="36.75" customHeight="1">
      <c r="A401" s="61"/>
      <c r="B401" s="438"/>
      <c r="C401" s="133" t="s">
        <v>354</v>
      </c>
      <c r="D401" s="114" t="s">
        <v>564</v>
      </c>
      <c r="E401" s="602">
        <v>8975000</v>
      </c>
      <c r="F401" s="602">
        <v>8975000</v>
      </c>
      <c r="G401" s="435"/>
      <c r="H401" s="436"/>
      <c r="I401" s="138"/>
      <c r="J401" s="139"/>
      <c r="K401" s="228"/>
      <c r="L401" s="228"/>
      <c r="M401" s="430"/>
      <c r="N401" s="430"/>
      <c r="O401" s="232"/>
      <c r="P401" s="304"/>
      <c r="Q401" s="304"/>
      <c r="R401" s="304"/>
      <c r="S401" s="304"/>
      <c r="T401" s="304"/>
      <c r="U401" s="304"/>
      <c r="V401" s="304"/>
      <c r="W401" s="304"/>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row>
    <row r="402" spans="1:144" s="49" customFormat="1" ht="36.75" customHeight="1">
      <c r="A402" s="61"/>
      <c r="B402" s="438"/>
      <c r="C402" s="133" t="s">
        <v>355</v>
      </c>
      <c r="D402" s="114" t="s">
        <v>565</v>
      </c>
      <c r="E402" s="602">
        <v>17583409.960000001</v>
      </c>
      <c r="F402" s="602">
        <v>17583409.949999999</v>
      </c>
      <c r="G402" s="616"/>
      <c r="H402" s="436"/>
      <c r="I402" s="138"/>
      <c r="J402" s="139"/>
      <c r="K402" s="228"/>
      <c r="L402" s="228"/>
      <c r="M402" s="430"/>
      <c r="N402" s="430"/>
      <c r="O402" s="232"/>
      <c r="P402" s="304"/>
      <c r="Q402" s="304"/>
      <c r="R402" s="304"/>
      <c r="S402" s="304"/>
      <c r="T402" s="304"/>
      <c r="U402" s="304"/>
      <c r="V402" s="304"/>
      <c r="W402" s="304"/>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row>
    <row r="403" spans="1:144" s="49" customFormat="1" ht="36.75" customHeight="1">
      <c r="A403" s="61"/>
      <c r="B403" s="438"/>
      <c r="C403" s="133" t="s">
        <v>356</v>
      </c>
      <c r="D403" s="114" t="s">
        <v>359</v>
      </c>
      <c r="E403" s="413">
        <v>0</v>
      </c>
      <c r="F403" s="413">
        <v>0</v>
      </c>
      <c r="G403" s="435"/>
      <c r="H403" s="436"/>
      <c r="I403" s="138"/>
      <c r="J403" s="139"/>
      <c r="K403" s="228"/>
      <c r="L403" s="228"/>
      <c r="M403" s="430"/>
      <c r="N403" s="430"/>
      <c r="O403" s="232"/>
      <c r="P403" s="304"/>
      <c r="Q403" s="304"/>
      <c r="R403" s="304"/>
      <c r="S403" s="304"/>
      <c r="T403" s="304"/>
      <c r="U403" s="304"/>
      <c r="V403" s="304"/>
      <c r="W403" s="304"/>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row>
    <row r="404" spans="1:144" s="105" customFormat="1" ht="41.25" customHeight="1">
      <c r="A404" s="190"/>
      <c r="B404" s="140"/>
      <c r="C404" s="736" t="s">
        <v>636</v>
      </c>
      <c r="D404" s="737"/>
      <c r="E404" s="737"/>
      <c r="F404" s="737"/>
      <c r="G404" s="737"/>
      <c r="H404" s="737"/>
      <c r="I404" s="737"/>
      <c r="J404" s="737"/>
      <c r="K404" s="737"/>
      <c r="L404" s="737"/>
      <c r="M404" s="737"/>
      <c r="N404" s="752"/>
      <c r="O404" s="232"/>
      <c r="P404" s="298"/>
      <c r="Q404" s="298"/>
      <c r="R404" s="298"/>
      <c r="S404" s="298"/>
      <c r="T404" s="298"/>
      <c r="U404" s="298"/>
      <c r="V404" s="298"/>
      <c r="W404" s="298"/>
      <c r="X404" s="304"/>
      <c r="Y404" s="304"/>
      <c r="Z404" s="304"/>
      <c r="AA404" s="304"/>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0"/>
      <c r="AY404" s="190"/>
      <c r="AZ404" s="190"/>
      <c r="BA404" s="190"/>
      <c r="BB404" s="190"/>
      <c r="BC404" s="190"/>
      <c r="BD404" s="190"/>
      <c r="BE404" s="190"/>
      <c r="BF404" s="190"/>
      <c r="BG404" s="190"/>
      <c r="BH404" s="190"/>
      <c r="BI404" s="190"/>
      <c r="BJ404" s="190"/>
      <c r="BK404" s="190"/>
      <c r="BL404" s="190"/>
      <c r="BM404" s="190"/>
      <c r="BN404" s="190"/>
      <c r="BO404" s="190"/>
      <c r="BP404" s="190"/>
      <c r="BQ404" s="190"/>
      <c r="BR404" s="190"/>
      <c r="BS404" s="190"/>
      <c r="BT404" s="190"/>
      <c r="BU404" s="190"/>
      <c r="BV404" s="190"/>
      <c r="BW404" s="190"/>
      <c r="BX404" s="190"/>
      <c r="BY404" s="190"/>
      <c r="BZ404" s="190"/>
      <c r="CA404" s="190"/>
      <c r="CB404" s="190"/>
      <c r="CC404" s="190"/>
      <c r="CD404" s="190"/>
      <c r="CE404" s="190"/>
      <c r="CF404" s="190"/>
      <c r="CG404" s="190"/>
      <c r="CH404" s="190"/>
      <c r="CI404" s="190"/>
      <c r="CJ404" s="190"/>
      <c r="CK404" s="190"/>
      <c r="CL404" s="190"/>
      <c r="CM404" s="190"/>
      <c r="CN404" s="190"/>
      <c r="CO404" s="190"/>
      <c r="CP404" s="190"/>
      <c r="CQ404" s="190"/>
      <c r="CR404" s="190"/>
      <c r="CS404" s="190"/>
      <c r="CT404" s="190"/>
      <c r="CU404" s="190"/>
      <c r="CV404" s="190"/>
      <c r="CW404" s="190"/>
      <c r="CX404" s="190"/>
      <c r="CY404" s="190"/>
      <c r="CZ404" s="190"/>
      <c r="DA404" s="190"/>
      <c r="DB404" s="190"/>
      <c r="DC404" s="190"/>
      <c r="DD404" s="190"/>
      <c r="DE404" s="190"/>
      <c r="DF404" s="190"/>
      <c r="DG404" s="190"/>
      <c r="DH404" s="190"/>
      <c r="DI404" s="190"/>
      <c r="DJ404" s="190"/>
      <c r="DK404" s="190"/>
      <c r="DL404" s="190"/>
      <c r="DM404" s="190"/>
      <c r="DN404" s="190"/>
      <c r="DO404" s="190"/>
      <c r="DP404" s="190"/>
      <c r="DQ404" s="190"/>
      <c r="DR404" s="190"/>
      <c r="DS404" s="190"/>
      <c r="DT404" s="190"/>
      <c r="DU404" s="190"/>
      <c r="DV404" s="190"/>
      <c r="DW404" s="190"/>
      <c r="DX404" s="190"/>
      <c r="DY404" s="190"/>
      <c r="DZ404" s="190"/>
      <c r="EA404" s="190"/>
      <c r="EB404" s="190"/>
      <c r="EC404" s="190"/>
      <c r="ED404" s="190"/>
      <c r="EE404" s="190"/>
      <c r="EF404" s="190"/>
      <c r="EG404" s="190"/>
      <c r="EH404" s="190"/>
      <c r="EI404" s="190"/>
      <c r="EJ404" s="190"/>
      <c r="EK404" s="190"/>
      <c r="EL404" s="190"/>
      <c r="EM404" s="190"/>
      <c r="EN404" s="190"/>
    </row>
    <row r="405" spans="1:144" s="96" customFormat="1" ht="55.5" customHeight="1">
      <c r="A405" s="459"/>
      <c r="B405" s="97" t="s">
        <v>312</v>
      </c>
      <c r="C405" s="738" t="s">
        <v>322</v>
      </c>
      <c r="D405" s="831"/>
      <c r="E405" s="831"/>
      <c r="F405" s="831"/>
      <c r="G405" s="831"/>
      <c r="H405" s="831"/>
      <c r="I405" s="831"/>
      <c r="J405" s="831"/>
      <c r="K405" s="831"/>
      <c r="L405" s="831"/>
      <c r="M405" s="831"/>
      <c r="N405" s="832"/>
      <c r="O405" s="232"/>
      <c r="P405" s="304"/>
      <c r="Q405" s="304"/>
      <c r="R405" s="304"/>
      <c r="S405" s="304"/>
      <c r="T405" s="304"/>
      <c r="U405" s="304"/>
      <c r="V405" s="304"/>
      <c r="W405" s="304"/>
      <c r="X405" s="304"/>
      <c r="Y405" s="304"/>
      <c r="Z405" s="304"/>
      <c r="AA405" s="304"/>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0"/>
      <c r="BD405" s="190"/>
      <c r="BE405" s="190"/>
      <c r="BF405" s="190"/>
      <c r="BG405" s="190"/>
      <c r="BH405" s="190"/>
      <c r="BI405" s="190"/>
      <c r="BJ405" s="190"/>
      <c r="BK405" s="190"/>
      <c r="BL405" s="190"/>
      <c r="BM405" s="190"/>
      <c r="BN405" s="190"/>
      <c r="BO405" s="190"/>
      <c r="BP405" s="190"/>
      <c r="BQ405" s="190"/>
      <c r="BR405" s="190"/>
      <c r="BS405" s="190"/>
      <c r="BT405" s="190"/>
      <c r="BU405" s="190"/>
      <c r="BV405" s="190"/>
      <c r="BW405" s="190"/>
      <c r="BX405" s="190"/>
      <c r="BY405" s="190"/>
      <c r="BZ405" s="190"/>
      <c r="CA405" s="190"/>
      <c r="CB405" s="190"/>
      <c r="CC405" s="190"/>
      <c r="CD405" s="190"/>
      <c r="CE405" s="190"/>
      <c r="CF405" s="190"/>
      <c r="CG405" s="190"/>
      <c r="CH405" s="190"/>
      <c r="CI405" s="190"/>
      <c r="CJ405" s="190"/>
      <c r="CK405" s="190"/>
      <c r="CL405" s="190"/>
      <c r="CM405" s="190"/>
      <c r="CN405" s="190"/>
      <c r="CO405" s="190"/>
      <c r="CP405" s="190"/>
      <c r="CQ405" s="190"/>
      <c r="CR405" s="190"/>
      <c r="CS405" s="190"/>
      <c r="CT405" s="190"/>
      <c r="CU405" s="190"/>
      <c r="CV405" s="190"/>
      <c r="CW405" s="190"/>
      <c r="CX405" s="190"/>
      <c r="CY405" s="190"/>
      <c r="CZ405" s="190"/>
      <c r="DA405" s="190"/>
      <c r="DB405" s="190"/>
      <c r="DC405" s="190"/>
      <c r="DD405" s="190"/>
      <c r="DE405" s="190"/>
      <c r="DF405" s="190"/>
      <c r="DG405" s="190"/>
      <c r="DH405" s="190"/>
      <c r="DI405" s="190"/>
      <c r="DJ405" s="190"/>
      <c r="DK405" s="190"/>
      <c r="DL405" s="190"/>
      <c r="DM405" s="190"/>
      <c r="DN405" s="190"/>
      <c r="DO405" s="190"/>
      <c r="DP405" s="190"/>
      <c r="DQ405" s="190"/>
      <c r="DR405" s="190"/>
      <c r="DS405" s="190"/>
      <c r="DT405" s="190"/>
      <c r="DU405" s="190"/>
      <c r="DV405" s="190"/>
      <c r="DW405" s="190"/>
      <c r="DX405" s="190"/>
      <c r="DY405" s="190"/>
      <c r="DZ405" s="190"/>
      <c r="EA405" s="190"/>
      <c r="EB405" s="190"/>
      <c r="EC405" s="190"/>
      <c r="ED405" s="190"/>
      <c r="EE405" s="190"/>
      <c r="EF405" s="190"/>
      <c r="EG405" s="190"/>
      <c r="EH405" s="190"/>
      <c r="EI405" s="190"/>
      <c r="EJ405" s="190"/>
      <c r="EK405" s="190"/>
      <c r="EL405" s="190"/>
      <c r="EM405" s="190"/>
      <c r="EN405" s="190"/>
    </row>
    <row r="406" spans="1:144" s="99" customFormat="1" ht="27.75" customHeight="1">
      <c r="B406" s="100"/>
      <c r="C406" s="786" t="s">
        <v>118</v>
      </c>
      <c r="D406" s="787"/>
      <c r="E406" s="787"/>
      <c r="F406" s="787"/>
      <c r="G406" s="787"/>
      <c r="H406" s="787"/>
      <c r="I406" s="787"/>
      <c r="J406" s="787"/>
      <c r="K406" s="787"/>
      <c r="L406" s="787"/>
      <c r="M406" s="787"/>
      <c r="N406" s="788"/>
      <c r="O406" s="232"/>
      <c r="P406" s="282"/>
      <c r="Q406" s="282"/>
      <c r="R406" s="282"/>
      <c r="S406" s="282"/>
      <c r="T406" s="282"/>
      <c r="U406" s="282"/>
      <c r="V406" s="282"/>
      <c r="W406" s="282"/>
      <c r="X406" s="282"/>
      <c r="Y406" s="282"/>
      <c r="Z406" s="282"/>
      <c r="AA406" s="282"/>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row>
    <row r="407" spans="1:144" s="99" customFormat="1" ht="22.5" customHeight="1">
      <c r="B407" s="100"/>
      <c r="C407" s="786" t="s">
        <v>119</v>
      </c>
      <c r="D407" s="787"/>
      <c r="E407" s="787"/>
      <c r="F407" s="787"/>
      <c r="G407" s="787"/>
      <c r="H407" s="787"/>
      <c r="I407" s="787"/>
      <c r="J407" s="787"/>
      <c r="K407" s="787"/>
      <c r="L407" s="787"/>
      <c r="M407" s="787"/>
      <c r="N407" s="788"/>
      <c r="O407" s="232"/>
      <c r="P407" s="282"/>
      <c r="Q407" s="282"/>
      <c r="R407" s="282"/>
      <c r="S407" s="282"/>
      <c r="T407" s="282"/>
      <c r="U407" s="282"/>
      <c r="V407" s="282"/>
      <c r="W407" s="282"/>
      <c r="X407" s="282"/>
      <c r="Y407" s="282"/>
      <c r="Z407" s="282"/>
      <c r="AA407" s="282"/>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row>
    <row r="408" spans="1:144" s="99" customFormat="1" ht="22.5" customHeight="1">
      <c r="B408" s="100"/>
      <c r="C408" s="835" t="s">
        <v>120</v>
      </c>
      <c r="D408" s="836"/>
      <c r="E408" s="836"/>
      <c r="F408" s="836"/>
      <c r="G408" s="836"/>
      <c r="H408" s="836"/>
      <c r="I408" s="836"/>
      <c r="J408" s="836"/>
      <c r="K408" s="836"/>
      <c r="L408" s="836"/>
      <c r="M408" s="836"/>
      <c r="N408" s="837"/>
      <c r="O408" s="232"/>
      <c r="P408" s="282"/>
      <c r="Q408" s="282"/>
      <c r="R408" s="282"/>
      <c r="S408" s="282"/>
      <c r="T408" s="282"/>
      <c r="U408" s="282"/>
      <c r="V408" s="282"/>
      <c r="W408" s="282"/>
      <c r="X408" s="282"/>
      <c r="Y408" s="282"/>
      <c r="Z408" s="282"/>
      <c r="AA408" s="282"/>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row>
    <row r="409" spans="1:144" s="99" customFormat="1" ht="22.5" customHeight="1">
      <c r="B409" s="100"/>
      <c r="C409" s="786" t="s">
        <v>324</v>
      </c>
      <c r="D409" s="787"/>
      <c r="E409" s="787"/>
      <c r="F409" s="787"/>
      <c r="G409" s="787"/>
      <c r="H409" s="787"/>
      <c r="I409" s="787"/>
      <c r="J409" s="787"/>
      <c r="K409" s="787"/>
      <c r="L409" s="787"/>
      <c r="M409" s="787"/>
      <c r="N409" s="788"/>
      <c r="O409" s="232"/>
      <c r="P409" s="282"/>
      <c r="Q409" s="282"/>
      <c r="R409" s="282"/>
      <c r="S409" s="282"/>
      <c r="T409" s="282"/>
      <c r="U409" s="282"/>
      <c r="V409" s="282"/>
      <c r="W409" s="282"/>
      <c r="X409" s="282"/>
      <c r="Y409" s="282"/>
      <c r="Z409" s="282"/>
      <c r="AA409" s="282"/>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row>
    <row r="410" spans="1:144" ht="32.25" customHeight="1">
      <c r="B410" s="198" t="s">
        <v>314</v>
      </c>
      <c r="C410" s="774" t="s">
        <v>323</v>
      </c>
      <c r="D410" s="775"/>
      <c r="E410" s="775"/>
      <c r="F410" s="775"/>
      <c r="G410" s="775"/>
      <c r="H410" s="775"/>
      <c r="I410" s="775"/>
      <c r="J410" s="775"/>
      <c r="K410" s="775"/>
      <c r="L410" s="775"/>
      <c r="M410" s="775"/>
      <c r="N410" s="374"/>
    </row>
    <row r="411" spans="1:144" ht="24" customHeight="1">
      <c r="B411" s="13"/>
      <c r="C411" s="753" t="s">
        <v>121</v>
      </c>
      <c r="D411" s="754"/>
      <c r="E411" s="754"/>
      <c r="F411" s="754"/>
      <c r="G411" s="754"/>
      <c r="H411" s="754"/>
      <c r="I411" s="754"/>
      <c r="J411" s="754"/>
      <c r="K411" s="754"/>
      <c r="L411" s="754"/>
      <c r="M411" s="754"/>
      <c r="N411" s="755"/>
    </row>
    <row r="412" spans="1:144" ht="24.75" customHeight="1">
      <c r="B412" s="13"/>
      <c r="C412" s="753" t="s">
        <v>122</v>
      </c>
      <c r="D412" s="754"/>
      <c r="E412" s="754"/>
      <c r="F412" s="754"/>
      <c r="G412" s="754"/>
      <c r="H412" s="754"/>
      <c r="I412" s="754"/>
      <c r="J412" s="754"/>
      <c r="K412" s="754"/>
      <c r="L412" s="754"/>
      <c r="M412" s="754"/>
      <c r="N412" s="755"/>
    </row>
    <row r="413" spans="1:144" ht="35.25" customHeight="1">
      <c r="B413" s="13"/>
      <c r="C413" s="753" t="s">
        <v>123</v>
      </c>
      <c r="D413" s="754"/>
      <c r="E413" s="754"/>
      <c r="F413" s="754"/>
      <c r="G413" s="754"/>
      <c r="H413" s="754"/>
      <c r="I413" s="754"/>
      <c r="J413" s="754"/>
      <c r="K413" s="754"/>
      <c r="L413" s="754"/>
      <c r="M413" s="754"/>
      <c r="N413" s="755"/>
    </row>
    <row r="414" spans="1:144" ht="25.5" customHeight="1">
      <c r="B414" s="13"/>
      <c r="C414" s="753" t="s">
        <v>124</v>
      </c>
      <c r="D414" s="754"/>
      <c r="E414" s="754"/>
      <c r="F414" s="754"/>
      <c r="G414" s="754"/>
      <c r="H414" s="754"/>
      <c r="I414" s="754"/>
      <c r="J414" s="754"/>
      <c r="K414" s="754"/>
      <c r="L414" s="754"/>
      <c r="M414" s="754"/>
      <c r="N414" s="755"/>
    </row>
    <row r="415" spans="1:144" ht="24.75" customHeight="1">
      <c r="B415" s="13"/>
      <c r="C415" s="753" t="s">
        <v>125</v>
      </c>
      <c r="D415" s="754"/>
      <c r="E415" s="754"/>
      <c r="F415" s="754"/>
      <c r="G415" s="754"/>
      <c r="H415" s="754"/>
      <c r="I415" s="754"/>
      <c r="J415" s="754"/>
      <c r="K415" s="754"/>
      <c r="L415" s="754"/>
      <c r="M415" s="754"/>
      <c r="N415" s="755"/>
    </row>
    <row r="416" spans="1:144" ht="24" customHeight="1">
      <c r="B416" s="13"/>
      <c r="C416" s="753" t="s">
        <v>126</v>
      </c>
      <c r="D416" s="754"/>
      <c r="E416" s="754"/>
      <c r="F416" s="754"/>
      <c r="G416" s="754"/>
      <c r="H416" s="754"/>
      <c r="I416" s="754"/>
      <c r="J416" s="754"/>
      <c r="K416" s="754"/>
      <c r="L416" s="754"/>
      <c r="M416" s="754"/>
      <c r="N416" s="755"/>
    </row>
    <row r="417" spans="1:144" ht="117" customHeight="1">
      <c r="B417" s="593" t="s">
        <v>315</v>
      </c>
      <c r="C417" s="39" t="s">
        <v>455</v>
      </c>
      <c r="D417" s="169"/>
      <c r="E417" s="601">
        <v>250800</v>
      </c>
      <c r="F417" s="601">
        <v>250800</v>
      </c>
      <c r="G417" s="594">
        <f t="shared" ref="G417" si="60">F417/E417*100</f>
        <v>100</v>
      </c>
      <c r="H417" s="315">
        <f t="shared" ref="H417" si="61">G417/100</f>
        <v>1</v>
      </c>
      <c r="I417" s="672" t="s">
        <v>637</v>
      </c>
      <c r="J417" s="523" t="s">
        <v>10</v>
      </c>
      <c r="K417" s="523">
        <v>100</v>
      </c>
      <c r="L417" s="523">
        <v>100</v>
      </c>
      <c r="M417" s="11">
        <f t="shared" ref="M417:M421" si="62">L417/K417*100</f>
        <v>100</v>
      </c>
      <c r="N417" s="361">
        <f t="shared" ref="N417:N421" si="63">M417/100</f>
        <v>1</v>
      </c>
    </row>
    <row r="418" spans="1:144" ht="103.5" customHeight="1">
      <c r="B418" s="593" t="s">
        <v>316</v>
      </c>
      <c r="C418" s="39" t="s">
        <v>540</v>
      </c>
      <c r="D418" s="169"/>
      <c r="E418" s="601">
        <v>4741500</v>
      </c>
      <c r="F418" s="601">
        <v>4734316.3600000003</v>
      </c>
      <c r="G418" s="594">
        <f t="shared" ref="G418:G422" si="64">F418/E418*100</f>
        <v>99.848494358325439</v>
      </c>
      <c r="H418" s="315">
        <f t="shared" ref="H418:H422" si="65">G418/100</f>
        <v>0.99848494358325435</v>
      </c>
      <c r="I418" s="672" t="s">
        <v>638</v>
      </c>
      <c r="J418" s="523" t="s">
        <v>10</v>
      </c>
      <c r="K418" s="523">
        <v>100</v>
      </c>
      <c r="L418" s="523">
        <v>100</v>
      </c>
      <c r="M418" s="11">
        <f t="shared" si="62"/>
        <v>100</v>
      </c>
      <c r="N418" s="361">
        <f t="shared" si="63"/>
        <v>1</v>
      </c>
    </row>
    <row r="419" spans="1:144" ht="127.5" customHeight="1">
      <c r="B419" s="593" t="s">
        <v>448</v>
      </c>
      <c r="C419" s="39" t="s">
        <v>541</v>
      </c>
      <c r="D419" s="169"/>
      <c r="E419" s="601">
        <v>181200</v>
      </c>
      <c r="F419" s="601">
        <v>167385.29</v>
      </c>
      <c r="G419" s="594">
        <f t="shared" si="64"/>
        <v>92.375987858719654</v>
      </c>
      <c r="H419" s="315">
        <f t="shared" si="65"/>
        <v>0.92375987858719655</v>
      </c>
      <c r="I419" s="673" t="s">
        <v>641</v>
      </c>
      <c r="J419" s="523" t="s">
        <v>192</v>
      </c>
      <c r="K419" s="523">
        <v>7</v>
      </c>
      <c r="L419" s="523">
        <v>7</v>
      </c>
      <c r="M419" s="11">
        <f t="shared" si="62"/>
        <v>100</v>
      </c>
      <c r="N419" s="361">
        <f t="shared" si="63"/>
        <v>1</v>
      </c>
    </row>
    <row r="420" spans="1:144" ht="106.5" customHeight="1">
      <c r="B420" s="593" t="s">
        <v>456</v>
      </c>
      <c r="C420" s="39" t="s">
        <v>542</v>
      </c>
      <c r="D420" s="169"/>
      <c r="E420" s="601">
        <v>58800</v>
      </c>
      <c r="F420" s="601">
        <v>55000</v>
      </c>
      <c r="G420" s="594">
        <f t="shared" si="64"/>
        <v>93.5374149659864</v>
      </c>
      <c r="H420" s="315">
        <f t="shared" si="65"/>
        <v>0.93537414965986398</v>
      </c>
      <c r="I420" s="673" t="s">
        <v>642</v>
      </c>
      <c r="J420" s="523" t="s">
        <v>639</v>
      </c>
      <c r="K420" s="523">
        <v>17</v>
      </c>
      <c r="L420" s="523">
        <v>17</v>
      </c>
      <c r="M420" s="11">
        <f t="shared" si="62"/>
        <v>100</v>
      </c>
      <c r="N420" s="361">
        <f t="shared" si="63"/>
        <v>1</v>
      </c>
    </row>
    <row r="421" spans="1:144" ht="112.5" customHeight="1">
      <c r="B421" s="593" t="s">
        <v>457</v>
      </c>
      <c r="C421" s="39" t="s">
        <v>543</v>
      </c>
      <c r="D421" s="169"/>
      <c r="E421" s="601">
        <v>1585500</v>
      </c>
      <c r="F421" s="601">
        <v>1585500</v>
      </c>
      <c r="G421" s="594">
        <f t="shared" si="64"/>
        <v>100</v>
      </c>
      <c r="H421" s="315">
        <f t="shared" si="65"/>
        <v>1</v>
      </c>
      <c r="I421" s="673" t="s">
        <v>643</v>
      </c>
      <c r="J421" s="523" t="s">
        <v>640</v>
      </c>
      <c r="K421" s="523">
        <v>1</v>
      </c>
      <c r="L421" s="523">
        <v>1</v>
      </c>
      <c r="M421" s="11">
        <f t="shared" si="62"/>
        <v>100</v>
      </c>
      <c r="N421" s="361">
        <f t="shared" si="63"/>
        <v>1</v>
      </c>
    </row>
    <row r="422" spans="1:144" ht="92.25" customHeight="1">
      <c r="B422" s="593" t="s">
        <v>539</v>
      </c>
      <c r="C422" s="39" t="s">
        <v>544</v>
      </c>
      <c r="D422" s="169"/>
      <c r="E422" s="601">
        <v>80100</v>
      </c>
      <c r="F422" s="601">
        <v>69411.66</v>
      </c>
      <c r="G422" s="594">
        <f t="shared" si="64"/>
        <v>86.656254681647951</v>
      </c>
      <c r="H422" s="315">
        <f t="shared" si="65"/>
        <v>0.86656254681647948</v>
      </c>
      <c r="I422" s="673" t="s">
        <v>644</v>
      </c>
      <c r="J422" s="523" t="s">
        <v>10</v>
      </c>
      <c r="K422" s="523">
        <v>100</v>
      </c>
      <c r="L422" s="523">
        <v>100</v>
      </c>
      <c r="M422" s="11">
        <f t="shared" ref="M422" si="66">L422/K422*100</f>
        <v>100</v>
      </c>
      <c r="N422" s="361">
        <f t="shared" ref="N422:N423" si="67">M422/100</f>
        <v>1</v>
      </c>
    </row>
    <row r="423" spans="1:144" s="71" customFormat="1" ht="28.5" customHeight="1">
      <c r="A423" s="56"/>
      <c r="B423" s="58"/>
      <c r="C423" s="52" t="s">
        <v>81</v>
      </c>
      <c r="D423" s="316"/>
      <c r="E423" s="246">
        <f>SUM(E417:E422)</f>
        <v>6897900</v>
      </c>
      <c r="F423" s="246">
        <f>SUM(F417:F422)</f>
        <v>6862413.3100000005</v>
      </c>
      <c r="G423" s="552">
        <f>F423/E423*100</f>
        <v>99.48554357123183</v>
      </c>
      <c r="H423" s="553">
        <f t="shared" ref="H423" si="68">G423/100</f>
        <v>0.99485543571231827</v>
      </c>
      <c r="I423" s="52"/>
      <c r="J423" s="74"/>
      <c r="K423" s="212"/>
      <c r="L423" s="212"/>
      <c r="M423" s="377">
        <f>SUM(M417:M422)/6</f>
        <v>100</v>
      </c>
      <c r="N423" s="200">
        <f t="shared" si="67"/>
        <v>1</v>
      </c>
      <c r="O423" s="232"/>
      <c r="P423" s="49"/>
      <c r="Q423" s="49"/>
      <c r="R423" s="49"/>
      <c r="S423" s="49"/>
      <c r="T423" s="49"/>
      <c r="U423" s="49"/>
      <c r="V423" s="49"/>
      <c r="W423" s="49"/>
      <c r="X423" s="49"/>
      <c r="Y423" s="49"/>
      <c r="Z423" s="49"/>
      <c r="AA423" s="49"/>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61"/>
      <c r="EM423" s="61"/>
      <c r="EN423" s="61"/>
    </row>
    <row r="424" spans="1:144" s="459" customFormat="1" ht="40.5" customHeight="1">
      <c r="A424" s="459" t="e">
        <f>F424/F395*100</f>
        <v>#DIV/0!</v>
      </c>
      <c r="B424" s="380"/>
      <c r="C424" s="469" t="s">
        <v>313</v>
      </c>
      <c r="D424" s="380"/>
      <c r="E424" s="458">
        <f>E423</f>
        <v>6897900</v>
      </c>
      <c r="F424" s="458">
        <f>F423</f>
        <v>6862413.3100000005</v>
      </c>
      <c r="G424" s="446">
        <f>F424/E424*100</f>
        <v>99.48554357123183</v>
      </c>
      <c r="H424" s="388">
        <f>G424/100</f>
        <v>0.99485543571231827</v>
      </c>
      <c r="I424" s="744" t="s">
        <v>367</v>
      </c>
      <c r="J424" s="745"/>
      <c r="K424" s="745"/>
      <c r="L424" s="770"/>
      <c r="M424" s="391">
        <v>1</v>
      </c>
      <c r="N424" s="470">
        <v>1</v>
      </c>
      <c r="O424" s="383"/>
      <c r="P424" s="304"/>
      <c r="Q424" s="304"/>
      <c r="R424" s="304"/>
      <c r="S424" s="304"/>
      <c r="T424" s="304"/>
      <c r="U424" s="304"/>
      <c r="V424" s="304"/>
      <c r="W424" s="304"/>
      <c r="X424" s="304"/>
      <c r="Y424" s="304"/>
      <c r="Z424" s="304"/>
      <c r="AA424" s="304"/>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c r="BM424" s="190"/>
      <c r="BN424" s="190"/>
      <c r="BO424" s="190"/>
      <c r="BP424" s="190"/>
      <c r="BQ424" s="190"/>
      <c r="BR424" s="190"/>
      <c r="BS424" s="190"/>
      <c r="BT424" s="190"/>
      <c r="BU424" s="190"/>
      <c r="BV424" s="190"/>
      <c r="BW424" s="190"/>
      <c r="BX424" s="190"/>
      <c r="BY424" s="190"/>
      <c r="BZ424" s="190"/>
      <c r="CA424" s="190"/>
      <c r="CB424" s="190"/>
      <c r="CC424" s="190"/>
      <c r="CD424" s="190"/>
      <c r="CE424" s="190"/>
      <c r="CF424" s="190"/>
      <c r="CG424" s="190"/>
      <c r="CH424" s="190"/>
      <c r="CI424" s="190"/>
      <c r="CJ424" s="190"/>
      <c r="CK424" s="190"/>
      <c r="CL424" s="190"/>
      <c r="CM424" s="190"/>
      <c r="CN424" s="190"/>
      <c r="CO424" s="190"/>
      <c r="CP424" s="190"/>
      <c r="CQ424" s="190"/>
      <c r="CR424" s="190"/>
      <c r="CS424" s="190"/>
      <c r="CT424" s="190"/>
      <c r="CU424" s="190"/>
      <c r="CV424" s="190"/>
      <c r="CW424" s="190"/>
      <c r="CX424" s="190"/>
      <c r="CY424" s="190"/>
      <c r="CZ424" s="190"/>
      <c r="DA424" s="190"/>
      <c r="DB424" s="190"/>
      <c r="DC424" s="190"/>
      <c r="DD424" s="190"/>
      <c r="DE424" s="190"/>
      <c r="DF424" s="190"/>
      <c r="DG424" s="190"/>
      <c r="DH424" s="190"/>
      <c r="DI424" s="190"/>
      <c r="DJ424" s="190"/>
      <c r="DK424" s="190"/>
      <c r="DL424" s="190"/>
      <c r="DM424" s="190"/>
      <c r="DN424" s="190"/>
      <c r="DO424" s="190"/>
      <c r="DP424" s="190"/>
      <c r="DQ424" s="190"/>
      <c r="DR424" s="190"/>
      <c r="DS424" s="190"/>
      <c r="DT424" s="190"/>
      <c r="DU424" s="190"/>
      <c r="DV424" s="190"/>
      <c r="DW424" s="190"/>
      <c r="DX424" s="190"/>
      <c r="DY424" s="190"/>
      <c r="DZ424" s="190"/>
      <c r="EA424" s="190"/>
      <c r="EB424" s="190"/>
      <c r="EC424" s="190"/>
      <c r="ED424" s="190"/>
      <c r="EE424" s="190"/>
      <c r="EF424" s="190"/>
      <c r="EG424" s="190"/>
      <c r="EH424" s="190"/>
      <c r="EI424" s="190"/>
      <c r="EJ424" s="190"/>
      <c r="EK424" s="190"/>
      <c r="EL424" s="190"/>
      <c r="EM424" s="190"/>
      <c r="EN424" s="190"/>
    </row>
    <row r="425" spans="1:144" s="56" customFormat="1" ht="30.75" customHeight="1">
      <c r="B425" s="109"/>
      <c r="C425" s="133" t="s">
        <v>353</v>
      </c>
      <c r="D425" s="114" t="s">
        <v>357</v>
      </c>
      <c r="E425" s="413">
        <v>0</v>
      </c>
      <c r="F425" s="413">
        <v>0</v>
      </c>
      <c r="G425" s="315"/>
      <c r="H425" s="341"/>
      <c r="I425" s="110"/>
      <c r="J425" s="110"/>
      <c r="K425" s="110"/>
      <c r="L425" s="110"/>
      <c r="M425" s="95"/>
      <c r="N425" s="439"/>
      <c r="O425" s="232"/>
      <c r="P425" s="49"/>
      <c r="Q425" s="49"/>
      <c r="R425" s="49"/>
      <c r="S425" s="49"/>
      <c r="T425" s="49"/>
      <c r="U425" s="49"/>
      <c r="V425" s="49"/>
      <c r="W425" s="49"/>
      <c r="X425" s="49"/>
      <c r="Y425" s="49"/>
      <c r="Z425" s="49"/>
      <c r="AA425" s="49"/>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61"/>
      <c r="EM425" s="61"/>
      <c r="EN425" s="61"/>
    </row>
    <row r="426" spans="1:144" s="56" customFormat="1" ht="30.75" customHeight="1">
      <c r="B426" s="109"/>
      <c r="C426" s="133" t="s">
        <v>354</v>
      </c>
      <c r="D426" s="114" t="s">
        <v>564</v>
      </c>
      <c r="E426" s="568">
        <v>1916300</v>
      </c>
      <c r="F426" s="568">
        <v>1905611.66</v>
      </c>
      <c r="G426" s="315"/>
      <c r="H426" s="341"/>
      <c r="I426" s="110"/>
      <c r="J426" s="110"/>
      <c r="K426" s="110"/>
      <c r="L426" s="110"/>
      <c r="M426" s="95"/>
      <c r="N426" s="439"/>
      <c r="O426" s="232"/>
      <c r="P426" s="49"/>
      <c r="Q426" s="49"/>
      <c r="R426" s="49"/>
      <c r="S426" s="49"/>
      <c r="T426" s="49"/>
      <c r="U426" s="49"/>
      <c r="V426" s="49"/>
      <c r="W426" s="49"/>
      <c r="X426" s="49"/>
      <c r="Y426" s="49"/>
      <c r="Z426" s="49"/>
      <c r="AA426" s="49"/>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61"/>
      <c r="EM426" s="61"/>
      <c r="EN426" s="61"/>
    </row>
    <row r="427" spans="1:144" s="56" customFormat="1" ht="30.75" customHeight="1">
      <c r="B427" s="109"/>
      <c r="C427" s="133" t="s">
        <v>355</v>
      </c>
      <c r="D427" s="114" t="s">
        <v>565</v>
      </c>
      <c r="E427" s="568">
        <v>4981600</v>
      </c>
      <c r="F427" s="568">
        <v>4956801.6500000004</v>
      </c>
      <c r="G427" s="315"/>
      <c r="H427" s="341"/>
      <c r="I427" s="110"/>
      <c r="J427" s="110"/>
      <c r="K427" s="110"/>
      <c r="L427" s="110"/>
      <c r="M427" s="95"/>
      <c r="N427" s="439"/>
      <c r="O427" s="232"/>
      <c r="P427" s="49"/>
      <c r="Q427" s="49"/>
      <c r="R427" s="49"/>
      <c r="S427" s="49"/>
      <c r="T427" s="49"/>
      <c r="U427" s="49"/>
      <c r="V427" s="49"/>
      <c r="W427" s="49"/>
      <c r="X427" s="49"/>
      <c r="Y427" s="49"/>
      <c r="Z427" s="49"/>
      <c r="AA427" s="49"/>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61"/>
      <c r="EM427" s="61"/>
      <c r="EN427" s="61"/>
    </row>
    <row r="428" spans="1:144" s="56" customFormat="1" ht="30.75" customHeight="1">
      <c r="B428" s="109"/>
      <c r="C428" s="133" t="s">
        <v>356</v>
      </c>
      <c r="D428" s="114" t="s">
        <v>359</v>
      </c>
      <c r="E428" s="109"/>
      <c r="F428" s="109"/>
      <c r="G428" s="109"/>
      <c r="H428" s="109"/>
      <c r="I428" s="109"/>
      <c r="J428" s="109"/>
      <c r="K428" s="109"/>
      <c r="L428" s="109"/>
      <c r="M428" s="109"/>
      <c r="N428" s="109"/>
      <c r="O428" s="232"/>
      <c r="P428" s="49"/>
      <c r="Q428" s="49"/>
      <c r="R428" s="49"/>
      <c r="S428" s="49"/>
      <c r="T428" s="49"/>
      <c r="U428" s="49"/>
      <c r="V428" s="49"/>
      <c r="W428" s="49"/>
      <c r="X428" s="49"/>
      <c r="Y428" s="49"/>
      <c r="Z428" s="49"/>
      <c r="AA428" s="49"/>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61"/>
      <c r="EM428" s="61"/>
      <c r="EN428" s="61"/>
    </row>
    <row r="429" spans="1:144" s="105" customFormat="1" ht="41.25" customHeight="1">
      <c r="A429" s="190"/>
      <c r="B429" s="140"/>
      <c r="C429" s="736" t="s">
        <v>651</v>
      </c>
      <c r="D429" s="737"/>
      <c r="E429" s="737"/>
      <c r="F429" s="737"/>
      <c r="G429" s="737"/>
      <c r="H429" s="737"/>
      <c r="I429" s="737"/>
      <c r="J429" s="737"/>
      <c r="K429" s="737"/>
      <c r="L429" s="737"/>
      <c r="M429" s="737"/>
      <c r="N429" s="752"/>
      <c r="O429" s="232"/>
      <c r="P429" s="298"/>
      <c r="Q429" s="298"/>
      <c r="R429" s="298"/>
      <c r="S429" s="298"/>
      <c r="T429" s="298"/>
      <c r="U429" s="298"/>
      <c r="V429" s="298"/>
      <c r="W429" s="298"/>
      <c r="X429" s="304"/>
      <c r="Y429" s="304"/>
      <c r="Z429" s="304"/>
      <c r="AA429" s="304"/>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c r="BF429" s="190"/>
      <c r="BG429" s="190"/>
      <c r="BH429" s="190"/>
      <c r="BI429" s="190"/>
      <c r="BJ429" s="190"/>
      <c r="BK429" s="190"/>
      <c r="BL429" s="190"/>
      <c r="BM429" s="190"/>
      <c r="BN429" s="190"/>
      <c r="BO429" s="190"/>
      <c r="BP429" s="190"/>
      <c r="BQ429" s="190"/>
      <c r="BR429" s="190"/>
      <c r="BS429" s="190"/>
      <c r="BT429" s="190"/>
      <c r="BU429" s="190"/>
      <c r="BV429" s="190"/>
      <c r="BW429" s="190"/>
      <c r="BX429" s="190"/>
      <c r="BY429" s="190"/>
      <c r="BZ429" s="190"/>
      <c r="CA429" s="190"/>
      <c r="CB429" s="190"/>
      <c r="CC429" s="190"/>
      <c r="CD429" s="190"/>
      <c r="CE429" s="190"/>
      <c r="CF429" s="190"/>
      <c r="CG429" s="190"/>
      <c r="CH429" s="190"/>
      <c r="CI429" s="190"/>
      <c r="CJ429" s="190"/>
      <c r="CK429" s="190"/>
      <c r="CL429" s="190"/>
      <c r="CM429" s="190"/>
      <c r="CN429" s="190"/>
      <c r="CO429" s="190"/>
      <c r="CP429" s="190"/>
      <c r="CQ429" s="190"/>
      <c r="CR429" s="190"/>
      <c r="CS429" s="190"/>
      <c r="CT429" s="190"/>
      <c r="CU429" s="190"/>
      <c r="CV429" s="190"/>
      <c r="CW429" s="190"/>
      <c r="CX429" s="190"/>
      <c r="CY429" s="190"/>
      <c r="CZ429" s="190"/>
      <c r="DA429" s="190"/>
      <c r="DB429" s="190"/>
      <c r="DC429" s="190"/>
      <c r="DD429" s="190"/>
      <c r="DE429" s="190"/>
      <c r="DF429" s="190"/>
      <c r="DG429" s="190"/>
      <c r="DH429" s="190"/>
      <c r="DI429" s="190"/>
      <c r="DJ429" s="190"/>
      <c r="DK429" s="190"/>
      <c r="DL429" s="190"/>
      <c r="DM429" s="190"/>
      <c r="DN429" s="190"/>
      <c r="DO429" s="190"/>
      <c r="DP429" s="190"/>
      <c r="DQ429" s="190"/>
      <c r="DR429" s="190"/>
      <c r="DS429" s="190"/>
      <c r="DT429" s="190"/>
      <c r="DU429" s="190"/>
      <c r="DV429" s="190"/>
      <c r="DW429" s="190"/>
      <c r="DX429" s="190"/>
      <c r="DY429" s="190"/>
      <c r="DZ429" s="190"/>
      <c r="EA429" s="190"/>
      <c r="EB429" s="190"/>
      <c r="EC429" s="190"/>
      <c r="ED429" s="190"/>
      <c r="EE429" s="190"/>
      <c r="EF429" s="190"/>
      <c r="EG429" s="190"/>
      <c r="EH429" s="190"/>
      <c r="EI429" s="190"/>
      <c r="EJ429" s="190"/>
      <c r="EK429" s="190"/>
      <c r="EL429" s="190"/>
      <c r="EM429" s="190"/>
      <c r="EN429" s="190"/>
    </row>
    <row r="430" spans="1:144" s="136" customFormat="1" ht="32.25" customHeight="1">
      <c r="A430" s="50"/>
      <c r="B430" s="151" t="s">
        <v>449</v>
      </c>
      <c r="C430" s="783" t="s">
        <v>545</v>
      </c>
      <c r="D430" s="784"/>
      <c r="E430" s="784"/>
      <c r="F430" s="784"/>
      <c r="G430" s="784"/>
      <c r="H430" s="784"/>
      <c r="I430" s="784"/>
      <c r="J430" s="784"/>
      <c r="K430" s="784"/>
      <c r="L430" s="784"/>
      <c r="M430" s="784"/>
      <c r="N430" s="367"/>
      <c r="O430" s="232"/>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483"/>
      <c r="CI430" s="483"/>
      <c r="CJ430" s="483"/>
      <c r="CK430" s="483"/>
      <c r="CL430" s="483"/>
      <c r="CM430" s="483"/>
      <c r="CN430" s="483"/>
      <c r="CO430" s="483"/>
      <c r="CP430" s="483"/>
      <c r="CQ430" s="483"/>
      <c r="CR430" s="483"/>
      <c r="CS430" s="483"/>
      <c r="CT430" s="483"/>
      <c r="CU430" s="483"/>
      <c r="CV430" s="483"/>
      <c r="CW430" s="483"/>
      <c r="CX430" s="483"/>
      <c r="CY430" s="483"/>
      <c r="CZ430" s="483"/>
      <c r="DA430" s="483"/>
      <c r="DB430" s="483"/>
      <c r="DC430" s="483"/>
      <c r="DD430" s="483"/>
      <c r="DE430" s="483"/>
      <c r="DF430" s="483"/>
      <c r="DG430" s="483"/>
      <c r="DH430" s="483"/>
      <c r="DI430" s="483"/>
      <c r="DJ430" s="483"/>
      <c r="DK430" s="483"/>
      <c r="DL430" s="483"/>
      <c r="DM430" s="483"/>
      <c r="DN430" s="483"/>
      <c r="DO430" s="483"/>
      <c r="DP430" s="483"/>
      <c r="DQ430" s="483"/>
      <c r="DR430" s="483"/>
      <c r="DS430" s="483"/>
      <c r="DT430" s="483"/>
      <c r="DU430" s="483"/>
      <c r="DV430" s="483"/>
      <c r="DW430" s="483"/>
      <c r="DX430" s="483"/>
      <c r="DY430" s="483"/>
      <c r="DZ430" s="483"/>
      <c r="EA430" s="483"/>
      <c r="EB430" s="483"/>
      <c r="EC430" s="483"/>
      <c r="ED430" s="483"/>
      <c r="EE430" s="483"/>
      <c r="EF430" s="483"/>
      <c r="EG430" s="483"/>
      <c r="EH430" s="483"/>
      <c r="EI430" s="483"/>
      <c r="EJ430" s="483"/>
      <c r="EK430" s="483"/>
      <c r="EL430" s="483"/>
      <c r="EM430" s="483"/>
      <c r="EN430" s="483"/>
    </row>
    <row r="431" spans="1:144" s="113" customFormat="1" ht="41.25" customHeight="1">
      <c r="A431" s="50"/>
      <c r="B431" s="198"/>
      <c r="C431" s="774" t="s">
        <v>569</v>
      </c>
      <c r="D431" s="852"/>
      <c r="E431" s="852"/>
      <c r="F431" s="852"/>
      <c r="G431" s="852"/>
      <c r="H431" s="852"/>
      <c r="I431" s="852"/>
      <c r="J431" s="852"/>
      <c r="K431" s="852"/>
      <c r="L431" s="852"/>
      <c r="M431" s="852"/>
      <c r="N431" s="853"/>
      <c r="O431" s="232"/>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617"/>
      <c r="CI431" s="617"/>
      <c r="CJ431" s="617"/>
      <c r="CK431" s="617"/>
      <c r="CL431" s="617"/>
      <c r="CM431" s="617"/>
      <c r="CN431" s="617"/>
      <c r="CO431" s="617"/>
      <c r="CP431" s="617"/>
      <c r="CQ431" s="617"/>
      <c r="CR431" s="617"/>
      <c r="CS431" s="617"/>
      <c r="CT431" s="617"/>
      <c r="CU431" s="617"/>
      <c r="CV431" s="617"/>
      <c r="CW431" s="617"/>
      <c r="CX431" s="617"/>
      <c r="CY431" s="617"/>
      <c r="CZ431" s="617"/>
      <c r="DA431" s="617"/>
      <c r="DB431" s="617"/>
      <c r="DC431" s="617"/>
      <c r="DD431" s="617"/>
      <c r="DE431" s="617"/>
      <c r="DF431" s="617"/>
      <c r="DG431" s="617"/>
      <c r="DH431" s="617"/>
      <c r="DI431" s="617"/>
      <c r="DJ431" s="617"/>
      <c r="DK431" s="617"/>
      <c r="DL431" s="617"/>
      <c r="DM431" s="617"/>
      <c r="DN431" s="617"/>
      <c r="DO431" s="617"/>
      <c r="DP431" s="617"/>
      <c r="DQ431" s="617"/>
      <c r="DR431" s="617"/>
      <c r="DS431" s="617"/>
      <c r="DT431" s="617"/>
      <c r="DU431" s="617"/>
      <c r="DV431" s="617"/>
      <c r="DW431" s="617"/>
      <c r="DX431" s="617"/>
      <c r="DY431" s="617"/>
      <c r="DZ431" s="617"/>
      <c r="EA431" s="617"/>
      <c r="EB431" s="617"/>
      <c r="EC431" s="617"/>
      <c r="ED431" s="617"/>
      <c r="EE431" s="617"/>
      <c r="EF431" s="617"/>
      <c r="EG431" s="617"/>
      <c r="EH431" s="617"/>
      <c r="EI431" s="617"/>
      <c r="EJ431" s="617"/>
      <c r="EK431" s="617"/>
      <c r="EL431" s="617"/>
      <c r="EM431" s="617"/>
      <c r="EN431" s="617"/>
    </row>
    <row r="432" spans="1:144" ht="24" customHeight="1">
      <c r="B432" s="479"/>
      <c r="C432" s="753" t="s">
        <v>382</v>
      </c>
      <c r="D432" s="754"/>
      <c r="E432" s="754"/>
      <c r="F432" s="754"/>
      <c r="G432" s="754"/>
      <c r="H432" s="754"/>
      <c r="I432" s="754"/>
      <c r="J432" s="754"/>
      <c r="K432" s="754"/>
      <c r="L432" s="754"/>
      <c r="M432" s="754"/>
      <c r="N432" s="755"/>
    </row>
    <row r="433" spans="1:144" ht="35.25" customHeight="1">
      <c r="B433" s="479"/>
      <c r="C433" s="753" t="s">
        <v>383</v>
      </c>
      <c r="D433" s="754"/>
      <c r="E433" s="754"/>
      <c r="F433" s="754"/>
      <c r="G433" s="754"/>
      <c r="H433" s="754"/>
      <c r="I433" s="754"/>
      <c r="J433" s="754"/>
      <c r="K433" s="754"/>
      <c r="L433" s="754"/>
      <c r="M433" s="754"/>
      <c r="N433" s="755"/>
    </row>
    <row r="434" spans="1:144" ht="80.25" customHeight="1">
      <c r="B434" s="593" t="s">
        <v>325</v>
      </c>
      <c r="C434" s="39" t="s">
        <v>546</v>
      </c>
      <c r="D434" s="603"/>
      <c r="E434" s="537">
        <v>1773598.1</v>
      </c>
      <c r="F434" s="537">
        <v>1663598.1</v>
      </c>
      <c r="G434" s="537">
        <f>F434/E434*100</f>
        <v>93.797918479953267</v>
      </c>
      <c r="H434" s="537">
        <v>1</v>
      </c>
      <c r="I434" s="285" t="s">
        <v>704</v>
      </c>
      <c r="J434" s="10" t="s">
        <v>647</v>
      </c>
      <c r="K434" s="207">
        <v>508</v>
      </c>
      <c r="L434" s="207">
        <v>508</v>
      </c>
      <c r="M434" s="11">
        <f t="shared" ref="M434" si="69">L434/K434*100</f>
        <v>100</v>
      </c>
      <c r="N434" s="361">
        <f t="shared" ref="N434" si="70">M434/100</f>
        <v>1</v>
      </c>
    </row>
    <row r="435" spans="1:144" ht="88.5" customHeight="1">
      <c r="B435" s="531" t="s">
        <v>325</v>
      </c>
      <c r="C435" s="39" t="s">
        <v>547</v>
      </c>
      <c r="D435" s="169"/>
      <c r="E435" s="537">
        <v>4574300</v>
      </c>
      <c r="F435" s="537">
        <v>3581694.32</v>
      </c>
      <c r="G435" s="480">
        <f>F435/E435*100</f>
        <v>78.30038082329537</v>
      </c>
      <c r="H435" s="315">
        <v>1</v>
      </c>
      <c r="I435" s="675" t="s">
        <v>705</v>
      </c>
      <c r="J435" s="10" t="s">
        <v>14</v>
      </c>
      <c r="K435" s="207">
        <v>243</v>
      </c>
      <c r="L435" s="207">
        <v>243</v>
      </c>
      <c r="M435" s="11">
        <f t="shared" ref="M435" si="71">L435/K435*100</f>
        <v>100</v>
      </c>
      <c r="N435" s="361">
        <f t="shared" ref="N435" si="72">M435/100</f>
        <v>1</v>
      </c>
      <c r="O435" s="233" t="s">
        <v>646</v>
      </c>
    </row>
    <row r="436" spans="1:144" s="71" customFormat="1" ht="28.5" customHeight="1">
      <c r="A436" s="56"/>
      <c r="B436" s="58"/>
      <c r="C436" s="52" t="s">
        <v>81</v>
      </c>
      <c r="D436" s="316"/>
      <c r="E436" s="246">
        <f>SUM(E434:E435)</f>
        <v>6347898.0999999996</v>
      </c>
      <c r="F436" s="246">
        <f>SUM(F434:F435)</f>
        <v>5245292.42</v>
      </c>
      <c r="G436" s="246">
        <f>G435</f>
        <v>78.30038082329537</v>
      </c>
      <c r="H436" s="351">
        <v>1</v>
      </c>
      <c r="I436" s="52"/>
      <c r="J436" s="74"/>
      <c r="K436" s="212"/>
      <c r="L436" s="212"/>
      <c r="M436" s="526">
        <f>SUM(M434:M435)/2</f>
        <v>100</v>
      </c>
      <c r="N436" s="200">
        <f>M436/100</f>
        <v>1</v>
      </c>
      <c r="O436" s="232"/>
      <c r="P436" s="49"/>
      <c r="Q436" s="49"/>
      <c r="R436" s="49"/>
      <c r="S436" s="49"/>
      <c r="T436" s="49"/>
      <c r="U436" s="49"/>
      <c r="V436" s="49"/>
      <c r="W436" s="49"/>
      <c r="X436" s="49"/>
      <c r="Y436" s="49"/>
      <c r="Z436" s="49"/>
      <c r="AA436" s="49"/>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row>
    <row r="437" spans="1:144" s="459" customFormat="1" ht="40.5" customHeight="1">
      <c r="B437" s="380"/>
      <c r="C437" s="469" t="s">
        <v>326</v>
      </c>
      <c r="D437" s="380"/>
      <c r="E437" s="458">
        <f>E436</f>
        <v>6347898.0999999996</v>
      </c>
      <c r="F437" s="458">
        <f>F436</f>
        <v>5245292.42</v>
      </c>
      <c r="G437" s="446">
        <f>F437/E437*100</f>
        <v>82.630381543144182</v>
      </c>
      <c r="H437" s="388">
        <f>G437/100</f>
        <v>0.82630381543144182</v>
      </c>
      <c r="I437" s="744" t="s">
        <v>365</v>
      </c>
      <c r="J437" s="745"/>
      <c r="K437" s="745"/>
      <c r="L437" s="745"/>
      <c r="M437" s="391">
        <v>1.05</v>
      </c>
      <c r="N437" s="470">
        <v>1</v>
      </c>
      <c r="O437" s="570"/>
      <c r="P437" s="304"/>
      <c r="Q437" s="304"/>
      <c r="R437" s="304"/>
      <c r="S437" s="304"/>
      <c r="T437" s="304"/>
      <c r="U437" s="304"/>
      <c r="V437" s="304"/>
      <c r="W437" s="304"/>
      <c r="X437" s="304"/>
      <c r="Y437" s="304"/>
      <c r="Z437" s="304"/>
      <c r="AA437" s="304"/>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c r="BM437" s="190"/>
      <c r="BN437" s="190"/>
      <c r="BO437" s="190"/>
      <c r="BP437" s="190"/>
      <c r="BQ437" s="190"/>
      <c r="BR437" s="190"/>
      <c r="BS437" s="190"/>
      <c r="BT437" s="190"/>
      <c r="BU437" s="190"/>
      <c r="BV437" s="190"/>
      <c r="BW437" s="190"/>
      <c r="BX437" s="190"/>
      <c r="BY437" s="190"/>
      <c r="BZ437" s="190"/>
      <c r="CA437" s="190"/>
      <c r="CB437" s="190"/>
      <c r="CC437" s="190"/>
      <c r="CD437" s="190"/>
      <c r="CE437" s="190"/>
      <c r="CF437" s="190"/>
      <c r="CG437" s="190"/>
      <c r="CH437" s="190"/>
      <c r="CI437" s="190"/>
      <c r="CJ437" s="190"/>
      <c r="CK437" s="190"/>
      <c r="CL437" s="190"/>
      <c r="CM437" s="190"/>
      <c r="CN437" s="190"/>
      <c r="CO437" s="190"/>
      <c r="CP437" s="190"/>
      <c r="CQ437" s="190"/>
      <c r="CR437" s="190"/>
      <c r="CS437" s="190"/>
      <c r="CT437" s="190"/>
      <c r="CU437" s="190"/>
      <c r="CV437" s="190"/>
      <c r="CW437" s="190"/>
      <c r="CX437" s="190"/>
      <c r="CY437" s="190"/>
      <c r="CZ437" s="190"/>
      <c r="DA437" s="190"/>
      <c r="DB437" s="190"/>
      <c r="DC437" s="190"/>
      <c r="DD437" s="190"/>
      <c r="DE437" s="190"/>
      <c r="DF437" s="190"/>
      <c r="DG437" s="190"/>
      <c r="DH437" s="190"/>
      <c r="DI437" s="190"/>
      <c r="DJ437" s="190"/>
      <c r="DK437" s="190"/>
      <c r="DL437" s="190"/>
      <c r="DM437" s="190"/>
      <c r="DN437" s="190"/>
      <c r="DO437" s="190"/>
      <c r="DP437" s="190"/>
      <c r="DQ437" s="190"/>
      <c r="DR437" s="190"/>
      <c r="DS437" s="190"/>
      <c r="DT437" s="190"/>
      <c r="DU437" s="190"/>
      <c r="DV437" s="190"/>
      <c r="DW437" s="190"/>
      <c r="DX437" s="190"/>
      <c r="DY437" s="190"/>
      <c r="DZ437" s="190"/>
      <c r="EA437" s="190"/>
      <c r="EB437" s="190"/>
      <c r="EC437" s="190"/>
      <c r="ED437" s="190"/>
      <c r="EE437" s="190"/>
      <c r="EF437" s="190"/>
      <c r="EG437" s="190"/>
      <c r="EH437" s="190"/>
      <c r="EI437" s="190"/>
      <c r="EJ437" s="190"/>
      <c r="EK437" s="190"/>
      <c r="EL437" s="190"/>
      <c r="EM437" s="190"/>
      <c r="EN437" s="190"/>
    </row>
    <row r="438" spans="1:144" s="56" customFormat="1" ht="18" customHeight="1">
      <c r="B438" s="109"/>
      <c r="C438" s="133" t="s">
        <v>353</v>
      </c>
      <c r="D438" s="114" t="s">
        <v>357</v>
      </c>
      <c r="E438" s="413">
        <v>0</v>
      </c>
      <c r="F438" s="413">
        <v>0</v>
      </c>
      <c r="G438" s="315"/>
      <c r="H438" s="341"/>
      <c r="I438" s="110"/>
      <c r="J438" s="110"/>
      <c r="K438" s="110"/>
      <c r="L438" s="110"/>
      <c r="M438" s="95"/>
      <c r="N438" s="439"/>
      <c r="O438" s="232"/>
      <c r="P438" s="49"/>
      <c r="Q438" s="49"/>
      <c r="R438" s="49"/>
      <c r="S438" s="49"/>
      <c r="T438" s="49"/>
      <c r="U438" s="49"/>
      <c r="V438" s="49"/>
      <c r="W438" s="49"/>
      <c r="X438" s="49"/>
      <c r="Y438" s="49"/>
      <c r="Z438" s="49"/>
      <c r="AA438" s="49"/>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c r="DW438" s="61"/>
      <c r="DX438" s="61"/>
      <c r="DY438" s="61"/>
      <c r="DZ438" s="61"/>
      <c r="EA438" s="61"/>
      <c r="EB438" s="61"/>
      <c r="EC438" s="61"/>
      <c r="ED438" s="61"/>
      <c r="EE438" s="61"/>
      <c r="EF438" s="61"/>
      <c r="EG438" s="61"/>
      <c r="EH438" s="61"/>
      <c r="EI438" s="61"/>
      <c r="EJ438" s="61"/>
      <c r="EK438" s="61"/>
      <c r="EL438" s="61"/>
      <c r="EM438" s="61"/>
      <c r="EN438" s="61"/>
    </row>
    <row r="439" spans="1:144" s="56" customFormat="1" ht="23.25" customHeight="1">
      <c r="B439" s="109"/>
      <c r="C439" s="133" t="s">
        <v>354</v>
      </c>
      <c r="D439" s="114" t="s">
        <v>564</v>
      </c>
      <c r="E439" s="527">
        <v>4466500</v>
      </c>
      <c r="F439" s="527">
        <v>3483903.32</v>
      </c>
      <c r="G439" s="315"/>
      <c r="H439" s="341"/>
      <c r="I439" s="110"/>
      <c r="J439" s="110"/>
      <c r="K439" s="110"/>
      <c r="L439" s="110"/>
      <c r="M439" s="95"/>
      <c r="N439" s="439"/>
      <c r="O439" s="232"/>
      <c r="P439" s="49"/>
      <c r="Q439" s="49"/>
      <c r="R439" s="49"/>
      <c r="S439" s="49"/>
      <c r="T439" s="49"/>
      <c r="U439" s="49"/>
      <c r="V439" s="49"/>
      <c r="W439" s="49"/>
      <c r="X439" s="49"/>
      <c r="Y439" s="49"/>
      <c r="Z439" s="49"/>
      <c r="AA439" s="49"/>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c r="DW439" s="61"/>
      <c r="DX439" s="61"/>
      <c r="DY439" s="61"/>
      <c r="DZ439" s="61"/>
      <c r="EA439" s="61"/>
      <c r="EB439" s="61"/>
      <c r="EC439" s="61"/>
      <c r="ED439" s="61"/>
      <c r="EE439" s="61"/>
      <c r="EF439" s="61"/>
      <c r="EG439" s="61"/>
      <c r="EH439" s="61"/>
      <c r="EI439" s="61"/>
      <c r="EJ439" s="61"/>
      <c r="EK439" s="61"/>
      <c r="EL439" s="61"/>
      <c r="EM439" s="61"/>
      <c r="EN439" s="61"/>
    </row>
    <row r="440" spans="1:144" s="56" customFormat="1" ht="32.25" customHeight="1">
      <c r="B440" s="109"/>
      <c r="C440" s="133" t="s">
        <v>355</v>
      </c>
      <c r="D440" s="114" t="s">
        <v>565</v>
      </c>
      <c r="E440" s="527">
        <v>1881398.1</v>
      </c>
      <c r="F440" s="527">
        <v>1761389.1</v>
      </c>
      <c r="G440" s="315"/>
      <c r="H440" s="341"/>
      <c r="I440" s="110"/>
      <c r="J440" s="110"/>
      <c r="K440" s="110"/>
      <c r="L440" s="110"/>
      <c r="M440" s="95"/>
      <c r="N440" s="439"/>
      <c r="O440" s="232"/>
      <c r="P440" s="49"/>
      <c r="Q440" s="49"/>
      <c r="R440" s="49"/>
      <c r="S440" s="49"/>
      <c r="T440" s="49"/>
      <c r="U440" s="49"/>
      <c r="V440" s="49"/>
      <c r="W440" s="49"/>
      <c r="X440" s="49"/>
      <c r="Y440" s="49"/>
      <c r="Z440" s="49"/>
      <c r="AA440" s="49"/>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c r="DW440" s="61"/>
      <c r="DX440" s="61"/>
      <c r="DY440" s="61"/>
      <c r="DZ440" s="61"/>
      <c r="EA440" s="61"/>
      <c r="EB440" s="61"/>
      <c r="EC440" s="61"/>
      <c r="ED440" s="61"/>
      <c r="EE440" s="61"/>
      <c r="EF440" s="61"/>
      <c r="EG440" s="61"/>
      <c r="EH440" s="61"/>
      <c r="EI440" s="61"/>
      <c r="EJ440" s="61"/>
      <c r="EK440" s="61"/>
      <c r="EL440" s="61"/>
      <c r="EM440" s="61"/>
      <c r="EN440" s="61"/>
    </row>
    <row r="441" spans="1:144" s="56" customFormat="1" ht="24" customHeight="1">
      <c r="B441" s="109"/>
      <c r="C441" s="133" t="s">
        <v>356</v>
      </c>
      <c r="D441" s="114" t="s">
        <v>359</v>
      </c>
      <c r="E441" s="413">
        <v>0</v>
      </c>
      <c r="F441" s="413">
        <v>0</v>
      </c>
      <c r="G441" s="315"/>
      <c r="H441" s="341"/>
      <c r="I441" s="110"/>
      <c r="J441" s="110"/>
      <c r="K441" s="110"/>
      <c r="L441" s="110"/>
      <c r="M441" s="95"/>
      <c r="N441" s="439"/>
      <c r="O441" s="232"/>
      <c r="P441" s="49"/>
      <c r="Q441" s="49"/>
      <c r="R441" s="49"/>
      <c r="S441" s="49"/>
      <c r="T441" s="49"/>
      <c r="U441" s="49"/>
      <c r="V441" s="49"/>
      <c r="W441" s="49"/>
      <c r="X441" s="49"/>
      <c r="Y441" s="49"/>
      <c r="Z441" s="49"/>
      <c r="AA441" s="49"/>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c r="DW441" s="61"/>
      <c r="DX441" s="61"/>
      <c r="DY441" s="61"/>
      <c r="DZ441" s="61"/>
      <c r="EA441" s="61"/>
      <c r="EB441" s="61"/>
      <c r="EC441" s="61"/>
      <c r="ED441" s="61"/>
      <c r="EE441" s="61"/>
      <c r="EF441" s="61"/>
      <c r="EG441" s="61"/>
      <c r="EH441" s="61"/>
      <c r="EI441" s="61"/>
      <c r="EJ441" s="61"/>
      <c r="EK441" s="61"/>
      <c r="EL441" s="61"/>
      <c r="EM441" s="61"/>
      <c r="EN441" s="61"/>
    </row>
    <row r="442" spans="1:144" s="56" customFormat="1" ht="30.75" customHeight="1">
      <c r="B442" s="140"/>
      <c r="C442" s="736" t="s">
        <v>724</v>
      </c>
      <c r="D442" s="737"/>
      <c r="E442" s="737"/>
      <c r="F442" s="737"/>
      <c r="G442" s="737"/>
      <c r="H442" s="737"/>
      <c r="I442" s="737"/>
      <c r="J442" s="737"/>
      <c r="K442" s="737"/>
      <c r="L442" s="737"/>
      <c r="M442" s="737"/>
      <c r="N442" s="737"/>
      <c r="O442" s="232"/>
      <c r="P442" s="49"/>
      <c r="Q442" s="49"/>
      <c r="R442" s="49"/>
      <c r="S442" s="49"/>
      <c r="T442" s="49"/>
      <c r="U442" s="49"/>
      <c r="V442" s="49"/>
      <c r="W442" s="49"/>
      <c r="X442" s="49"/>
      <c r="Y442" s="49"/>
      <c r="Z442" s="49"/>
      <c r="AA442" s="49"/>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c r="DW442" s="61"/>
      <c r="DX442" s="61"/>
      <c r="DY442" s="61"/>
      <c r="DZ442" s="61"/>
      <c r="EA442" s="61"/>
      <c r="EB442" s="61"/>
      <c r="EC442" s="61"/>
      <c r="ED442" s="61"/>
      <c r="EE442" s="61"/>
      <c r="EF442" s="61"/>
      <c r="EG442" s="61"/>
      <c r="EH442" s="61"/>
      <c r="EI442" s="61"/>
      <c r="EJ442" s="61"/>
      <c r="EK442" s="61"/>
      <c r="EL442" s="61"/>
      <c r="EM442" s="61"/>
      <c r="EN442" s="61"/>
    </row>
    <row r="443" spans="1:144" s="56" customFormat="1" ht="30.75" customHeight="1">
      <c r="B443" s="94" t="s">
        <v>458</v>
      </c>
      <c r="C443" s="738" t="s">
        <v>460</v>
      </c>
      <c r="D443" s="739"/>
      <c r="E443" s="739"/>
      <c r="F443" s="739"/>
      <c r="G443" s="739"/>
      <c r="H443" s="739"/>
      <c r="I443" s="739"/>
      <c r="J443" s="739"/>
      <c r="K443" s="739"/>
      <c r="L443" s="739"/>
      <c r="M443" s="739"/>
      <c r="N443" s="739"/>
      <c r="O443" s="232"/>
      <c r="P443" s="49"/>
      <c r="Q443" s="49"/>
      <c r="R443" s="49"/>
      <c r="S443" s="49"/>
      <c r="T443" s="49"/>
      <c r="U443" s="49"/>
      <c r="V443" s="49"/>
      <c r="W443" s="49"/>
      <c r="X443" s="49"/>
      <c r="Y443" s="49"/>
      <c r="Z443" s="49"/>
      <c r="AA443" s="49"/>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c r="DW443" s="61"/>
      <c r="DX443" s="61"/>
      <c r="DY443" s="61"/>
      <c r="DZ443" s="61"/>
      <c r="EA443" s="61"/>
      <c r="EB443" s="61"/>
      <c r="EC443" s="61"/>
      <c r="ED443" s="61"/>
      <c r="EE443" s="61"/>
      <c r="EF443" s="61"/>
      <c r="EG443" s="61"/>
      <c r="EH443" s="61"/>
      <c r="EI443" s="61"/>
      <c r="EJ443" s="61"/>
      <c r="EK443" s="61"/>
      <c r="EL443" s="61"/>
      <c r="EM443" s="61"/>
      <c r="EN443" s="61"/>
    </row>
    <row r="444" spans="1:144" s="56" customFormat="1" ht="30.75" customHeight="1">
      <c r="B444" s="21" t="s">
        <v>459</v>
      </c>
      <c r="C444" s="740" t="s">
        <v>570</v>
      </c>
      <c r="D444" s="741"/>
      <c r="E444" s="741"/>
      <c r="F444" s="741"/>
      <c r="G444" s="741"/>
      <c r="H444" s="741"/>
      <c r="I444" s="741"/>
      <c r="J444" s="741"/>
      <c r="K444" s="741"/>
      <c r="L444" s="741"/>
      <c r="M444" s="741"/>
      <c r="N444" s="741"/>
      <c r="O444" s="232"/>
      <c r="P444" s="49"/>
      <c r="Q444" s="49"/>
      <c r="R444" s="49"/>
      <c r="S444" s="49"/>
      <c r="T444" s="49"/>
      <c r="U444" s="49"/>
      <c r="V444" s="49"/>
      <c r="W444" s="49"/>
      <c r="X444" s="49"/>
      <c r="Y444" s="49"/>
      <c r="Z444" s="49"/>
      <c r="AA444" s="49"/>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c r="DW444" s="61"/>
      <c r="DX444" s="61"/>
      <c r="DY444" s="61"/>
      <c r="DZ444" s="61"/>
      <c r="EA444" s="61"/>
      <c r="EB444" s="61"/>
      <c r="EC444" s="61"/>
      <c r="ED444" s="61"/>
      <c r="EE444" s="61"/>
      <c r="EF444" s="61"/>
      <c r="EG444" s="61"/>
      <c r="EH444" s="61"/>
      <c r="EI444" s="61"/>
      <c r="EJ444" s="61"/>
      <c r="EK444" s="61"/>
      <c r="EL444" s="61"/>
      <c r="EM444" s="61"/>
      <c r="EN444" s="61"/>
    </row>
    <row r="445" spans="1:144" s="56" customFormat="1" ht="124.5" customHeight="1">
      <c r="B445" s="442" t="s">
        <v>549</v>
      </c>
      <c r="C445" s="604" t="s">
        <v>461</v>
      </c>
      <c r="D445" s="442"/>
      <c r="E445" s="537">
        <v>3334000</v>
      </c>
      <c r="F445" s="537">
        <v>3334000</v>
      </c>
      <c r="G445" s="556">
        <f>F445/E445*100</f>
        <v>100</v>
      </c>
      <c r="H445" s="556">
        <f>G445/100</f>
        <v>1</v>
      </c>
      <c r="I445" s="555" t="s">
        <v>706</v>
      </c>
      <c r="J445" s="556" t="s">
        <v>14</v>
      </c>
      <c r="K445" s="556">
        <v>1</v>
      </c>
      <c r="L445" s="556">
        <v>1</v>
      </c>
      <c r="M445" s="556">
        <f>L445/K445*100</f>
        <v>100</v>
      </c>
      <c r="N445" s="573">
        <f>M445/100</f>
        <v>1</v>
      </c>
      <c r="O445" s="232"/>
      <c r="P445" s="49"/>
      <c r="Q445" s="49"/>
      <c r="R445" s="49"/>
      <c r="S445" s="49"/>
      <c r="T445" s="49"/>
      <c r="U445" s="49"/>
      <c r="V445" s="49"/>
      <c r="W445" s="49"/>
      <c r="X445" s="49"/>
      <c r="Y445" s="49"/>
      <c r="Z445" s="49"/>
      <c r="AA445" s="49"/>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c r="DW445" s="61"/>
      <c r="DX445" s="61"/>
      <c r="DY445" s="61"/>
      <c r="DZ445" s="61"/>
      <c r="EA445" s="61"/>
      <c r="EB445" s="61"/>
      <c r="EC445" s="61"/>
      <c r="ED445" s="61"/>
      <c r="EE445" s="61"/>
      <c r="EF445" s="61"/>
      <c r="EG445" s="61"/>
      <c r="EH445" s="61"/>
      <c r="EI445" s="61"/>
      <c r="EJ445" s="61"/>
      <c r="EK445" s="61"/>
      <c r="EL445" s="61"/>
      <c r="EM445" s="61"/>
      <c r="EN445" s="61"/>
    </row>
    <row r="446" spans="1:144" s="56" customFormat="1" ht="134.25" customHeight="1">
      <c r="B446" s="444" t="s">
        <v>550</v>
      </c>
      <c r="C446" s="555" t="s">
        <v>548</v>
      </c>
      <c r="D446" s="554"/>
      <c r="E446" s="537">
        <v>167000</v>
      </c>
      <c r="F446" s="537">
        <v>167000</v>
      </c>
      <c r="G446" s="556">
        <f>F446/E446*100</f>
        <v>100</v>
      </c>
      <c r="H446" s="556">
        <f>G446/100</f>
        <v>1</v>
      </c>
      <c r="I446" s="555" t="s">
        <v>707</v>
      </c>
      <c r="J446" s="556" t="s">
        <v>14</v>
      </c>
      <c r="K446" s="556">
        <v>20</v>
      </c>
      <c r="L446" s="556">
        <v>20</v>
      </c>
      <c r="M446" s="556">
        <f>L446/K446*100</f>
        <v>100</v>
      </c>
      <c r="N446" s="573">
        <f>M446/100</f>
        <v>1</v>
      </c>
      <c r="O446" s="232"/>
      <c r="P446" s="49"/>
      <c r="Q446" s="49"/>
      <c r="R446" s="49"/>
      <c r="S446" s="49"/>
      <c r="T446" s="49"/>
      <c r="U446" s="49"/>
      <c r="V446" s="49"/>
      <c r="W446" s="49"/>
      <c r="X446" s="49"/>
      <c r="Y446" s="49"/>
      <c r="Z446" s="49"/>
      <c r="AA446" s="49"/>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row>
    <row r="447" spans="1:144" s="56" customFormat="1" ht="30.75" customHeight="1">
      <c r="B447" s="58"/>
      <c r="C447" s="52" t="s">
        <v>81</v>
      </c>
      <c r="D447" s="316"/>
      <c r="E447" s="246">
        <f>SUM(E445:E446)</f>
        <v>3501000</v>
      </c>
      <c r="F447" s="246">
        <f>SUM(F445:F446)</f>
        <v>3501000</v>
      </c>
      <c r="G447" s="605">
        <f>SUM(G445:G446)/2</f>
        <v>100</v>
      </c>
      <c r="H447" s="351">
        <f>G447/100</f>
        <v>1</v>
      </c>
      <c r="I447" s="52"/>
      <c r="J447" s="74"/>
      <c r="K447" s="212"/>
      <c r="L447" s="212"/>
      <c r="M447" s="606">
        <f>SUM(M445:M446)/2</f>
        <v>100</v>
      </c>
      <c r="N447" s="200">
        <f>M447/100</f>
        <v>1</v>
      </c>
      <c r="O447" s="232"/>
      <c r="P447" s="49"/>
      <c r="Q447" s="49"/>
      <c r="R447" s="49"/>
      <c r="S447" s="49"/>
      <c r="T447" s="49"/>
      <c r="U447" s="49"/>
      <c r="V447" s="49"/>
      <c r="W447" s="49"/>
      <c r="X447" s="49"/>
      <c r="Y447" s="49"/>
      <c r="Z447" s="49"/>
      <c r="AA447" s="49"/>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row>
    <row r="448" spans="1:144" s="56" customFormat="1" ht="30.75" customHeight="1">
      <c r="B448" s="557" t="s">
        <v>558</v>
      </c>
      <c r="C448" s="742" t="s">
        <v>462</v>
      </c>
      <c r="D448" s="743"/>
      <c r="E448" s="743"/>
      <c r="F448" s="743"/>
      <c r="G448" s="743"/>
      <c r="H448" s="743"/>
      <c r="I448" s="743"/>
      <c r="J448" s="743"/>
      <c r="K448" s="743"/>
      <c r="L448" s="743"/>
      <c r="M448" s="743"/>
      <c r="N448" s="743"/>
      <c r="O448" s="232"/>
      <c r="P448" s="49"/>
      <c r="Q448" s="49"/>
      <c r="R448" s="49"/>
      <c r="S448" s="49"/>
      <c r="T448" s="49"/>
      <c r="U448" s="49"/>
      <c r="V448" s="49"/>
      <c r="W448" s="49"/>
      <c r="X448" s="49"/>
      <c r="Y448" s="49"/>
      <c r="Z448" s="49"/>
      <c r="AA448" s="49"/>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row>
    <row r="449" spans="1:144" s="56" customFormat="1" ht="106.5" customHeight="1">
      <c r="B449" s="444" t="s">
        <v>559</v>
      </c>
      <c r="C449" s="555" t="s">
        <v>463</v>
      </c>
      <c r="D449" s="554"/>
      <c r="E449" s="537">
        <v>2096212.98</v>
      </c>
      <c r="F449" s="537">
        <v>2095032.66</v>
      </c>
      <c r="G449" s="556">
        <f>F449/E449*100</f>
        <v>99.943692744427139</v>
      </c>
      <c r="H449" s="558">
        <f>G449/100</f>
        <v>0.99943692744427137</v>
      </c>
      <c r="I449" s="559" t="s">
        <v>708</v>
      </c>
      <c r="J449" s="498" t="s">
        <v>14</v>
      </c>
      <c r="K449" s="560">
        <v>57</v>
      </c>
      <c r="L449" s="511">
        <v>57</v>
      </c>
      <c r="M449" s="556">
        <f>L449/K449*100</f>
        <v>100</v>
      </c>
      <c r="N449" s="573">
        <f>M449/100</f>
        <v>1</v>
      </c>
      <c r="O449" s="232"/>
      <c r="P449" s="49"/>
      <c r="Q449" s="49"/>
      <c r="R449" s="49"/>
      <c r="S449" s="49"/>
      <c r="T449" s="49"/>
      <c r="U449" s="49"/>
      <c r="V449" s="49"/>
      <c r="W449" s="49"/>
      <c r="X449" s="49"/>
      <c r="Y449" s="49"/>
      <c r="Z449" s="49"/>
      <c r="AA449" s="49"/>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c r="DW449" s="61"/>
      <c r="DX449" s="61"/>
      <c r="DY449" s="61"/>
      <c r="DZ449" s="61"/>
      <c r="EA449" s="61"/>
      <c r="EB449" s="61"/>
      <c r="EC449" s="61"/>
      <c r="ED449" s="61"/>
      <c r="EE449" s="61"/>
      <c r="EF449" s="61"/>
      <c r="EG449" s="61"/>
      <c r="EH449" s="61"/>
      <c r="EI449" s="61"/>
      <c r="EJ449" s="61"/>
      <c r="EK449" s="61"/>
      <c r="EL449" s="61"/>
      <c r="EM449" s="61"/>
      <c r="EN449" s="61"/>
    </row>
    <row r="450" spans="1:144" s="56" customFormat="1" ht="93.75" customHeight="1">
      <c r="B450" s="444" t="s">
        <v>560</v>
      </c>
      <c r="C450" s="555" t="s">
        <v>464</v>
      </c>
      <c r="D450" s="554"/>
      <c r="E450" s="537">
        <v>3787843.36</v>
      </c>
      <c r="F450" s="537">
        <v>2566890.44</v>
      </c>
      <c r="G450" s="556">
        <f t="shared" ref="G450:G453" si="73">F450/E450*100</f>
        <v>67.766541433751371</v>
      </c>
      <c r="H450" s="558">
        <f t="shared" ref="H450:H453" si="74">G450/100</f>
        <v>0.67766541433751371</v>
      </c>
      <c r="I450" s="559" t="s">
        <v>709</v>
      </c>
      <c r="J450" s="498" t="s">
        <v>14</v>
      </c>
      <c r="K450" s="560">
        <v>10</v>
      </c>
      <c r="L450" s="511">
        <v>10</v>
      </c>
      <c r="M450" s="556">
        <f>L450/K450*100</f>
        <v>100</v>
      </c>
      <c r="N450" s="573">
        <f>M450/100</f>
        <v>1</v>
      </c>
      <c r="O450" s="232"/>
      <c r="P450" s="49"/>
      <c r="Q450" s="49"/>
      <c r="R450" s="49"/>
      <c r="S450" s="49"/>
      <c r="T450" s="49"/>
      <c r="U450" s="49"/>
      <c r="V450" s="49"/>
      <c r="W450" s="49"/>
      <c r="X450" s="49"/>
      <c r="Y450" s="49"/>
      <c r="Z450" s="49"/>
      <c r="AA450" s="49"/>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c r="DW450" s="61"/>
      <c r="DX450" s="61"/>
      <c r="DY450" s="61"/>
      <c r="DZ450" s="61"/>
      <c r="EA450" s="61"/>
      <c r="EB450" s="61"/>
      <c r="EC450" s="61"/>
      <c r="ED450" s="61"/>
      <c r="EE450" s="61"/>
      <c r="EF450" s="61"/>
      <c r="EG450" s="61"/>
      <c r="EH450" s="61"/>
      <c r="EI450" s="61"/>
      <c r="EJ450" s="61"/>
      <c r="EK450" s="61"/>
      <c r="EL450" s="61"/>
      <c r="EM450" s="61"/>
      <c r="EN450" s="61"/>
    </row>
    <row r="451" spans="1:144" s="56" customFormat="1" ht="93.75" customHeight="1">
      <c r="B451" s="444"/>
      <c r="C451" s="555"/>
      <c r="D451" s="554"/>
      <c r="E451" s="537"/>
      <c r="F451" s="537"/>
      <c r="G451" s="556"/>
      <c r="H451" s="558"/>
      <c r="I451" s="559" t="s">
        <v>710</v>
      </c>
      <c r="J451" s="498" t="s">
        <v>14</v>
      </c>
      <c r="K451" s="560">
        <v>8</v>
      </c>
      <c r="L451" s="511">
        <v>6</v>
      </c>
      <c r="M451" s="556">
        <f>L451/K451*100</f>
        <v>75</v>
      </c>
      <c r="N451" s="573">
        <f>M451/100</f>
        <v>0.75</v>
      </c>
      <c r="O451" s="232"/>
      <c r="P451" s="49"/>
      <c r="Q451" s="49"/>
      <c r="R451" s="49"/>
      <c r="S451" s="49"/>
      <c r="T451" s="49"/>
      <c r="U451" s="49"/>
      <c r="V451" s="49"/>
      <c r="W451" s="49"/>
      <c r="X451" s="49"/>
      <c r="Y451" s="49"/>
      <c r="Z451" s="49"/>
      <c r="AA451" s="49"/>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c r="DW451" s="61"/>
      <c r="DX451" s="61"/>
      <c r="DY451" s="61"/>
      <c r="DZ451" s="61"/>
      <c r="EA451" s="61"/>
      <c r="EB451" s="61"/>
      <c r="EC451" s="61"/>
      <c r="ED451" s="61"/>
      <c r="EE451" s="61"/>
      <c r="EF451" s="61"/>
      <c r="EG451" s="61"/>
      <c r="EH451" s="61"/>
      <c r="EI451" s="61"/>
      <c r="EJ451" s="61"/>
      <c r="EK451" s="61"/>
      <c r="EL451" s="61"/>
      <c r="EM451" s="61"/>
      <c r="EN451" s="61"/>
    </row>
    <row r="452" spans="1:144" s="56" customFormat="1" ht="135.75" customHeight="1">
      <c r="B452" s="444" t="s">
        <v>561</v>
      </c>
      <c r="C452" s="555" t="s">
        <v>465</v>
      </c>
      <c r="D452" s="554"/>
      <c r="E452" s="537">
        <v>3911887.84</v>
      </c>
      <c r="F452" s="537">
        <v>3911887.84</v>
      </c>
      <c r="G452" s="556">
        <f t="shared" si="73"/>
        <v>100</v>
      </c>
      <c r="H452" s="558">
        <f t="shared" si="74"/>
        <v>1</v>
      </c>
      <c r="I452" s="555" t="s">
        <v>711</v>
      </c>
      <c r="J452" s="498" t="s">
        <v>14</v>
      </c>
      <c r="K452" s="560">
        <v>6</v>
      </c>
      <c r="L452" s="511">
        <v>6</v>
      </c>
      <c r="M452" s="556">
        <f>L452/K452*100</f>
        <v>100</v>
      </c>
      <c r="N452" s="573">
        <f>M452/100</f>
        <v>1</v>
      </c>
      <c r="O452" s="232"/>
      <c r="P452" s="49"/>
      <c r="Q452" s="49"/>
      <c r="R452" s="49"/>
      <c r="S452" s="49"/>
      <c r="T452" s="49"/>
      <c r="U452" s="49"/>
      <c r="V452" s="49"/>
      <c r="W452" s="49"/>
      <c r="X452" s="49"/>
      <c r="Y452" s="49"/>
      <c r="Z452" s="49"/>
      <c r="AA452" s="49"/>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c r="DW452" s="61"/>
      <c r="DX452" s="61"/>
      <c r="DY452" s="61"/>
      <c r="DZ452" s="61"/>
      <c r="EA452" s="61"/>
      <c r="EB452" s="61"/>
      <c r="EC452" s="61"/>
      <c r="ED452" s="61"/>
      <c r="EE452" s="61"/>
      <c r="EF452" s="61"/>
      <c r="EG452" s="61"/>
      <c r="EH452" s="61"/>
      <c r="EI452" s="61"/>
      <c r="EJ452" s="61"/>
      <c r="EK452" s="61"/>
      <c r="EL452" s="61"/>
      <c r="EM452" s="61"/>
      <c r="EN452" s="61"/>
    </row>
    <row r="453" spans="1:144" s="56" customFormat="1" ht="33" customHeight="1">
      <c r="B453" s="58"/>
      <c r="C453" s="52" t="s">
        <v>81</v>
      </c>
      <c r="D453" s="316"/>
      <c r="E453" s="246">
        <f>SUM(E449:E452)</f>
        <v>9795944.1799999997</v>
      </c>
      <c r="F453" s="246">
        <f>SUM(F449:F452)</f>
        <v>8573810.9399999995</v>
      </c>
      <c r="G453" s="552">
        <f t="shared" si="73"/>
        <v>87.524089382877634</v>
      </c>
      <c r="H453" s="552">
        <f t="shared" si="74"/>
        <v>0.87524089382877635</v>
      </c>
      <c r="I453" s="52"/>
      <c r="J453" s="74"/>
      <c r="K453" s="212"/>
      <c r="L453" s="212"/>
      <c r="M453" s="526">
        <v>100</v>
      </c>
      <c r="N453" s="200">
        <f t="shared" ref="N453" si="75">M453/100</f>
        <v>1</v>
      </c>
      <c r="O453" s="232"/>
      <c r="P453" s="49"/>
      <c r="Q453" s="49"/>
      <c r="R453" s="49"/>
      <c r="S453" s="49"/>
      <c r="T453" s="49"/>
      <c r="U453" s="49"/>
      <c r="V453" s="49"/>
      <c r="W453" s="49"/>
      <c r="X453" s="49"/>
      <c r="Y453" s="49"/>
      <c r="Z453" s="49"/>
      <c r="AA453" s="49"/>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c r="DW453" s="61"/>
      <c r="DX453" s="61"/>
      <c r="DY453" s="61"/>
      <c r="DZ453" s="61"/>
      <c r="EA453" s="61"/>
      <c r="EB453" s="61"/>
      <c r="EC453" s="61"/>
      <c r="ED453" s="61"/>
      <c r="EE453" s="61"/>
      <c r="EF453" s="61"/>
      <c r="EG453" s="61"/>
      <c r="EH453" s="61"/>
      <c r="EI453" s="61"/>
      <c r="EJ453" s="61"/>
      <c r="EK453" s="61"/>
      <c r="EL453" s="61"/>
      <c r="EM453" s="61"/>
      <c r="EN453" s="61"/>
    </row>
    <row r="454" spans="1:144" s="56" customFormat="1" ht="42.75" customHeight="1">
      <c r="B454" s="380"/>
      <c r="C454" s="469" t="s">
        <v>562</v>
      </c>
      <c r="D454" s="380"/>
      <c r="E454" s="458">
        <f>E453+E447</f>
        <v>13296944.18</v>
      </c>
      <c r="F454" s="458">
        <f>F453+F447</f>
        <v>12074810.939999999</v>
      </c>
      <c r="G454" s="446">
        <f>F454/E454*100</f>
        <v>90.808916519043407</v>
      </c>
      <c r="H454" s="388">
        <f>G454/100</f>
        <v>0.90808916519043403</v>
      </c>
      <c r="I454" s="744" t="s">
        <v>566</v>
      </c>
      <c r="J454" s="745"/>
      <c r="K454" s="745"/>
      <c r="L454" s="745"/>
      <c r="M454" s="391">
        <v>1</v>
      </c>
      <c r="N454" s="470">
        <v>1</v>
      </c>
      <c r="O454" s="232"/>
      <c r="P454" s="49"/>
      <c r="Q454" s="49"/>
      <c r="R454" s="49"/>
      <c r="S454" s="49"/>
      <c r="T454" s="49"/>
      <c r="U454" s="49"/>
      <c r="V454" s="49"/>
      <c r="W454" s="49"/>
      <c r="X454" s="49"/>
      <c r="Y454" s="49"/>
      <c r="Z454" s="49"/>
      <c r="AA454" s="49"/>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c r="DW454" s="61"/>
      <c r="DX454" s="61"/>
      <c r="DY454" s="61"/>
      <c r="DZ454" s="61"/>
      <c r="EA454" s="61"/>
      <c r="EB454" s="61"/>
      <c r="EC454" s="61"/>
      <c r="ED454" s="61"/>
      <c r="EE454" s="61"/>
      <c r="EF454" s="61"/>
      <c r="EG454" s="61"/>
      <c r="EH454" s="61"/>
      <c r="EI454" s="61"/>
      <c r="EJ454" s="61"/>
      <c r="EK454" s="61"/>
      <c r="EL454" s="61"/>
      <c r="EM454" s="61"/>
      <c r="EN454" s="61"/>
    </row>
    <row r="455" spans="1:144" s="56" customFormat="1" ht="33" customHeight="1">
      <c r="B455" s="109"/>
      <c r="C455" s="133" t="s">
        <v>353</v>
      </c>
      <c r="D455" s="114" t="s">
        <v>357</v>
      </c>
      <c r="E455" s="567">
        <v>0</v>
      </c>
      <c r="F455" s="567">
        <v>0</v>
      </c>
      <c r="G455" s="315"/>
      <c r="H455" s="341"/>
      <c r="I455" s="110"/>
      <c r="J455" s="110"/>
      <c r="K455" s="110"/>
      <c r="L455" s="110"/>
      <c r="M455" s="95"/>
      <c r="N455" s="572"/>
      <c r="O455" s="232"/>
      <c r="P455" s="49"/>
      <c r="Q455" s="49"/>
      <c r="R455" s="49"/>
      <c r="S455" s="49"/>
      <c r="T455" s="49"/>
      <c r="U455" s="49"/>
      <c r="V455" s="49"/>
      <c r="W455" s="49"/>
      <c r="X455" s="49"/>
      <c r="Y455" s="49"/>
      <c r="Z455" s="49"/>
      <c r="AA455" s="49"/>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c r="DW455" s="61"/>
      <c r="DX455" s="61"/>
      <c r="DY455" s="61"/>
      <c r="DZ455" s="61"/>
      <c r="EA455" s="61"/>
      <c r="EB455" s="61"/>
      <c r="EC455" s="61"/>
      <c r="ED455" s="61"/>
      <c r="EE455" s="61"/>
      <c r="EF455" s="61"/>
      <c r="EG455" s="61"/>
      <c r="EH455" s="61"/>
      <c r="EI455" s="61"/>
      <c r="EJ455" s="61"/>
      <c r="EK455" s="61"/>
      <c r="EL455" s="61"/>
      <c r="EM455" s="61"/>
      <c r="EN455" s="61"/>
    </row>
    <row r="456" spans="1:144" s="56" customFormat="1" ht="33" customHeight="1">
      <c r="B456" s="109"/>
      <c r="C456" s="133" t="s">
        <v>354</v>
      </c>
      <c r="D456" s="114" t="s">
        <v>564</v>
      </c>
      <c r="E456" s="561">
        <v>3165330</v>
      </c>
      <c r="F456" s="561">
        <v>3165330</v>
      </c>
      <c r="G456" s="315"/>
      <c r="H456" s="341"/>
      <c r="I456" s="110"/>
      <c r="J456" s="110"/>
      <c r="K456" s="110"/>
      <c r="L456" s="110"/>
      <c r="M456" s="95"/>
      <c r="N456" s="572"/>
      <c r="O456" s="232"/>
      <c r="P456" s="49"/>
      <c r="Q456" s="49"/>
      <c r="R456" s="49"/>
      <c r="S456" s="49"/>
      <c r="T456" s="49"/>
      <c r="U456" s="49"/>
      <c r="V456" s="49"/>
      <c r="W456" s="49"/>
      <c r="X456" s="49"/>
      <c r="Y456" s="49"/>
      <c r="Z456" s="49"/>
      <c r="AA456" s="49"/>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c r="DW456" s="61"/>
      <c r="DX456" s="61"/>
      <c r="DY456" s="61"/>
      <c r="DZ456" s="61"/>
      <c r="EA456" s="61"/>
      <c r="EB456" s="61"/>
      <c r="EC456" s="61"/>
      <c r="ED456" s="61"/>
      <c r="EE456" s="61"/>
      <c r="EF456" s="61"/>
      <c r="EG456" s="61"/>
      <c r="EH456" s="61"/>
      <c r="EI456" s="61"/>
      <c r="EJ456" s="61"/>
      <c r="EK456" s="61"/>
      <c r="EL456" s="61"/>
      <c r="EM456" s="61"/>
      <c r="EN456" s="61"/>
    </row>
    <row r="457" spans="1:144" s="56" customFormat="1" ht="33" customHeight="1">
      <c r="B457" s="109"/>
      <c r="C457" s="133" t="s">
        <v>355</v>
      </c>
      <c r="D457" s="114" t="s">
        <v>565</v>
      </c>
      <c r="E457" s="561">
        <v>10131614.18</v>
      </c>
      <c r="F457" s="561">
        <v>8909480.9399999995</v>
      </c>
      <c r="G457" s="315"/>
      <c r="H457" s="341"/>
      <c r="I457" s="110"/>
      <c r="J457" s="110"/>
      <c r="K457" s="110"/>
      <c r="L457" s="110"/>
      <c r="M457" s="95"/>
      <c r="N457" s="572"/>
      <c r="O457" s="232"/>
      <c r="P457" s="49"/>
      <c r="Q457" s="49"/>
      <c r="R457" s="49"/>
      <c r="S457" s="49"/>
      <c r="T457" s="49"/>
      <c r="U457" s="49"/>
      <c r="V457" s="49"/>
      <c r="W457" s="49"/>
      <c r="X457" s="49"/>
      <c r="Y457" s="49"/>
      <c r="Z457" s="49"/>
      <c r="AA457" s="49"/>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c r="DW457" s="61"/>
      <c r="DX457" s="61"/>
      <c r="DY457" s="61"/>
      <c r="DZ457" s="61"/>
      <c r="EA457" s="61"/>
      <c r="EB457" s="61"/>
      <c r="EC457" s="61"/>
      <c r="ED457" s="61"/>
      <c r="EE457" s="61"/>
      <c r="EF457" s="61"/>
      <c r="EG457" s="61"/>
      <c r="EH457" s="61"/>
      <c r="EI457" s="61"/>
      <c r="EJ457" s="61"/>
      <c r="EK457" s="61"/>
      <c r="EL457" s="61"/>
      <c r="EM457" s="61"/>
      <c r="EN457" s="61"/>
    </row>
    <row r="458" spans="1:144" s="56" customFormat="1" ht="33" customHeight="1">
      <c r="B458" s="109"/>
      <c r="C458" s="133" t="s">
        <v>356</v>
      </c>
      <c r="D458" s="114" t="s">
        <v>359</v>
      </c>
      <c r="E458" s="413"/>
      <c r="F458" s="413"/>
      <c r="G458" s="315"/>
      <c r="H458" s="341"/>
      <c r="I458" s="110"/>
      <c r="J458" s="110"/>
      <c r="K458" s="110"/>
      <c r="L458" s="110"/>
      <c r="M458" s="95"/>
      <c r="N458" s="572"/>
      <c r="O458" s="232"/>
      <c r="P458" s="49"/>
      <c r="Q458" s="49"/>
      <c r="R458" s="49"/>
      <c r="S458" s="49"/>
      <c r="T458" s="49"/>
      <c r="U458" s="49"/>
      <c r="V458" s="49"/>
      <c r="W458" s="49"/>
      <c r="X458" s="49"/>
      <c r="Y458" s="49"/>
      <c r="Z458" s="49"/>
      <c r="AA458" s="49"/>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c r="DW458" s="61"/>
      <c r="DX458" s="61"/>
      <c r="DY458" s="61"/>
      <c r="DZ458" s="61"/>
      <c r="EA458" s="61"/>
      <c r="EB458" s="61"/>
      <c r="EC458" s="61"/>
      <c r="ED458" s="61"/>
      <c r="EE458" s="61"/>
      <c r="EF458" s="61"/>
      <c r="EG458" s="61"/>
      <c r="EH458" s="61"/>
      <c r="EI458" s="61"/>
      <c r="EJ458" s="61"/>
      <c r="EK458" s="61"/>
      <c r="EL458" s="61"/>
      <c r="EM458" s="61"/>
      <c r="EN458" s="61"/>
    </row>
    <row r="459" spans="1:144" s="56" customFormat="1" ht="30.75" customHeight="1">
      <c r="B459" s="140"/>
      <c r="C459" s="736" t="s">
        <v>725</v>
      </c>
      <c r="D459" s="737"/>
      <c r="E459" s="737"/>
      <c r="F459" s="737"/>
      <c r="G459" s="737"/>
      <c r="H459" s="737"/>
      <c r="I459" s="737"/>
      <c r="J459" s="737"/>
      <c r="K459" s="737"/>
      <c r="L459" s="737"/>
      <c r="M459" s="737"/>
      <c r="N459" s="737"/>
      <c r="O459" s="232"/>
      <c r="P459" s="49"/>
      <c r="Q459" s="49"/>
      <c r="R459" s="49"/>
      <c r="S459" s="49"/>
      <c r="T459" s="49"/>
      <c r="U459" s="49"/>
      <c r="V459" s="49"/>
      <c r="W459" s="49"/>
      <c r="X459" s="49"/>
      <c r="Y459" s="49"/>
      <c r="Z459" s="49"/>
      <c r="AA459" s="49"/>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c r="DW459" s="61"/>
      <c r="DX459" s="61"/>
      <c r="DY459" s="61"/>
      <c r="DZ459" s="61"/>
      <c r="EA459" s="61"/>
      <c r="EB459" s="61"/>
      <c r="EC459" s="61"/>
      <c r="ED459" s="61"/>
      <c r="EE459" s="61"/>
      <c r="EF459" s="61"/>
      <c r="EG459" s="61"/>
      <c r="EH459" s="61"/>
      <c r="EI459" s="61"/>
      <c r="EJ459" s="61"/>
      <c r="EK459" s="61"/>
      <c r="EL459" s="61"/>
      <c r="EM459" s="61"/>
      <c r="EN459" s="61"/>
    </row>
    <row r="460" spans="1:144" s="149" customFormat="1" ht="32.25" customHeight="1">
      <c r="A460" s="50"/>
      <c r="B460" s="676" t="s">
        <v>349</v>
      </c>
      <c r="C460" s="850" t="s">
        <v>552</v>
      </c>
      <c r="D460" s="851"/>
      <c r="E460" s="851"/>
      <c r="F460" s="851"/>
      <c r="G460" s="851"/>
      <c r="H460" s="851"/>
      <c r="I460" s="851"/>
      <c r="J460" s="851"/>
      <c r="K460" s="851"/>
      <c r="L460" s="851"/>
      <c r="M460" s="851"/>
      <c r="N460" s="677"/>
      <c r="O460" s="569"/>
      <c r="P460" s="298"/>
      <c r="Q460" s="298"/>
      <c r="R460" s="298"/>
      <c r="S460" s="298"/>
      <c r="T460" s="298"/>
      <c r="U460" s="298"/>
      <c r="V460" s="298"/>
      <c r="W460" s="298"/>
      <c r="X460" s="298"/>
      <c r="Y460" s="298"/>
      <c r="Z460" s="298"/>
      <c r="AA460" s="298"/>
      <c r="AB460" s="298"/>
      <c r="AC460" s="298"/>
      <c r="AD460" s="298"/>
      <c r="AE460" s="298"/>
      <c r="AF460" s="298"/>
      <c r="AG460" s="298"/>
      <c r="AH460" s="298"/>
      <c r="AI460" s="298"/>
      <c r="AJ460" s="298"/>
      <c r="AK460" s="298"/>
      <c r="AL460" s="298"/>
      <c r="AM460" s="298"/>
      <c r="AN460" s="298"/>
      <c r="AO460" s="298"/>
      <c r="AP460" s="298"/>
      <c r="AQ460" s="298"/>
      <c r="AR460" s="298"/>
      <c r="AS460" s="298"/>
      <c r="AT460" s="298"/>
      <c r="AU460" s="298"/>
      <c r="AV460" s="298"/>
      <c r="AW460" s="298"/>
      <c r="AX460" s="298"/>
      <c r="AY460" s="298"/>
      <c r="AZ460" s="298"/>
      <c r="BA460" s="298"/>
      <c r="BB460" s="298"/>
      <c r="BC460" s="298"/>
      <c r="BD460" s="298"/>
      <c r="BE460" s="298"/>
      <c r="BF460" s="298"/>
      <c r="BG460" s="298"/>
      <c r="BH460" s="298"/>
      <c r="BI460" s="298"/>
      <c r="BJ460" s="298"/>
      <c r="BK460" s="298"/>
      <c r="BL460" s="298"/>
      <c r="BM460" s="298"/>
      <c r="BN460" s="298"/>
      <c r="BO460" s="298"/>
      <c r="BP460" s="298"/>
      <c r="BQ460" s="298"/>
      <c r="BR460" s="298"/>
      <c r="BS460" s="298"/>
      <c r="BT460" s="298"/>
      <c r="BU460" s="298"/>
      <c r="BV460" s="298"/>
      <c r="BW460" s="298"/>
      <c r="BX460" s="298"/>
      <c r="BY460" s="298"/>
      <c r="BZ460" s="298"/>
      <c r="CA460" s="298"/>
      <c r="CB460" s="298"/>
      <c r="CC460" s="298"/>
      <c r="CD460" s="298"/>
      <c r="CE460" s="298"/>
      <c r="CF460" s="298"/>
      <c r="CG460" s="298"/>
      <c r="CH460" s="298"/>
      <c r="CI460" s="298"/>
      <c r="CJ460" s="298"/>
      <c r="CK460" s="298"/>
      <c r="CL460" s="298"/>
      <c r="CM460" s="298"/>
      <c r="CN460" s="298"/>
      <c r="CO460" s="298"/>
      <c r="CP460" s="298"/>
      <c r="CQ460" s="298"/>
      <c r="CR460" s="298"/>
      <c r="CS460" s="298"/>
      <c r="CT460" s="298"/>
      <c r="CU460" s="298"/>
      <c r="CV460" s="298"/>
      <c r="CW460" s="298"/>
      <c r="CX460" s="298"/>
      <c r="CY460" s="298"/>
      <c r="CZ460" s="298"/>
      <c r="DA460" s="298"/>
      <c r="DB460" s="298"/>
      <c r="DC460" s="298"/>
      <c r="DD460" s="298"/>
      <c r="DE460" s="298"/>
      <c r="DF460" s="298"/>
      <c r="DG460" s="298"/>
      <c r="DH460" s="298"/>
      <c r="DI460" s="298"/>
      <c r="DJ460" s="298"/>
      <c r="DK460" s="298"/>
      <c r="DL460" s="298"/>
      <c r="DM460" s="298"/>
      <c r="DN460" s="298"/>
      <c r="DO460" s="298"/>
      <c r="DP460" s="298"/>
      <c r="DQ460" s="298"/>
      <c r="DR460" s="298"/>
      <c r="DS460" s="298"/>
      <c r="DT460" s="298"/>
      <c r="DU460" s="298"/>
      <c r="DV460" s="298"/>
      <c r="DW460" s="298"/>
      <c r="DX460" s="298"/>
      <c r="DY460" s="298"/>
      <c r="DZ460" s="298"/>
      <c r="EA460" s="298"/>
      <c r="EB460" s="298"/>
      <c r="EC460" s="298"/>
      <c r="ED460" s="298"/>
      <c r="EE460" s="298"/>
      <c r="EF460" s="298"/>
      <c r="EG460" s="298"/>
      <c r="EH460" s="298"/>
      <c r="EI460" s="298"/>
      <c r="EJ460" s="298"/>
      <c r="EK460" s="298"/>
      <c r="EL460" s="298"/>
      <c r="EM460" s="298"/>
      <c r="EN460" s="298"/>
    </row>
    <row r="461" spans="1:144" s="149" customFormat="1" ht="32.25" customHeight="1">
      <c r="A461" s="50"/>
      <c r="B461" s="198"/>
      <c r="C461" s="774"/>
      <c r="D461" s="859"/>
      <c r="E461" s="859"/>
      <c r="F461" s="859"/>
      <c r="G461" s="859"/>
      <c r="H461" s="859"/>
      <c r="I461" s="859"/>
      <c r="J461" s="859"/>
      <c r="K461" s="859"/>
      <c r="L461" s="859"/>
      <c r="M461" s="859"/>
      <c r="N461" s="860"/>
      <c r="O461" s="569"/>
      <c r="P461" s="298"/>
      <c r="Q461" s="298"/>
      <c r="R461" s="298"/>
      <c r="S461" s="298"/>
      <c r="T461" s="298"/>
      <c r="U461" s="298"/>
      <c r="V461" s="298"/>
      <c r="W461" s="298"/>
      <c r="X461" s="298"/>
      <c r="Y461" s="298"/>
      <c r="Z461" s="298"/>
      <c r="AA461" s="298"/>
      <c r="AB461" s="298"/>
      <c r="AC461" s="298"/>
      <c r="AD461" s="298"/>
      <c r="AE461" s="298"/>
      <c r="AF461" s="298"/>
      <c r="AG461" s="298"/>
      <c r="AH461" s="298"/>
      <c r="AI461" s="298"/>
      <c r="AJ461" s="298"/>
      <c r="AK461" s="298"/>
      <c r="AL461" s="298"/>
      <c r="AM461" s="298"/>
      <c r="AN461" s="298"/>
      <c r="AO461" s="298"/>
      <c r="AP461" s="298"/>
      <c r="AQ461" s="298"/>
      <c r="AR461" s="298"/>
      <c r="AS461" s="298"/>
      <c r="AT461" s="298"/>
      <c r="AU461" s="298"/>
      <c r="AV461" s="298"/>
      <c r="AW461" s="298"/>
      <c r="AX461" s="298"/>
      <c r="AY461" s="298"/>
      <c r="AZ461" s="298"/>
      <c r="BA461" s="298"/>
      <c r="BB461" s="298"/>
      <c r="BC461" s="298"/>
      <c r="BD461" s="298"/>
      <c r="BE461" s="298"/>
      <c r="BF461" s="298"/>
      <c r="BG461" s="298"/>
      <c r="BH461" s="298"/>
      <c r="BI461" s="298"/>
      <c r="BJ461" s="298"/>
      <c r="BK461" s="298"/>
      <c r="BL461" s="298"/>
      <c r="BM461" s="298"/>
      <c r="BN461" s="298"/>
      <c r="BO461" s="298"/>
      <c r="BP461" s="298"/>
      <c r="BQ461" s="298"/>
      <c r="BR461" s="298"/>
      <c r="BS461" s="298"/>
      <c r="BT461" s="298"/>
      <c r="BU461" s="298"/>
      <c r="BV461" s="298"/>
      <c r="BW461" s="298"/>
      <c r="BX461" s="298"/>
      <c r="BY461" s="298"/>
      <c r="BZ461" s="298"/>
      <c r="CA461" s="298"/>
      <c r="CB461" s="298"/>
      <c r="CC461" s="298"/>
      <c r="CD461" s="298"/>
      <c r="CE461" s="298"/>
      <c r="CF461" s="298"/>
      <c r="CG461" s="298"/>
      <c r="CH461" s="298"/>
      <c r="CI461" s="298"/>
      <c r="CJ461" s="298"/>
      <c r="CK461" s="298"/>
      <c r="CL461" s="298"/>
      <c r="CM461" s="298"/>
      <c r="CN461" s="298"/>
      <c r="CO461" s="298"/>
      <c r="CP461" s="298"/>
      <c r="CQ461" s="298"/>
      <c r="CR461" s="298"/>
      <c r="CS461" s="298"/>
      <c r="CT461" s="298"/>
      <c r="CU461" s="298"/>
      <c r="CV461" s="298"/>
      <c r="CW461" s="298"/>
      <c r="CX461" s="298"/>
      <c r="CY461" s="298"/>
      <c r="CZ461" s="298"/>
      <c r="DA461" s="298"/>
      <c r="DB461" s="298"/>
      <c r="DC461" s="298"/>
      <c r="DD461" s="298"/>
      <c r="DE461" s="298"/>
      <c r="DF461" s="298"/>
      <c r="DG461" s="298"/>
      <c r="DH461" s="298"/>
      <c r="DI461" s="298"/>
      <c r="DJ461" s="298"/>
      <c r="DK461" s="298"/>
      <c r="DL461" s="298"/>
      <c r="DM461" s="298"/>
      <c r="DN461" s="298"/>
      <c r="DO461" s="298"/>
      <c r="DP461" s="298"/>
      <c r="DQ461" s="298"/>
      <c r="DR461" s="298"/>
      <c r="DS461" s="298"/>
      <c r="DT461" s="298"/>
      <c r="DU461" s="298"/>
      <c r="DV461" s="298"/>
      <c r="DW461" s="298"/>
      <c r="DX461" s="298"/>
      <c r="DY461" s="298"/>
      <c r="DZ461" s="298"/>
      <c r="EA461" s="298"/>
      <c r="EB461" s="298"/>
      <c r="EC461" s="298"/>
      <c r="ED461" s="298"/>
      <c r="EE461" s="298"/>
      <c r="EF461" s="298"/>
      <c r="EG461" s="298"/>
      <c r="EH461" s="298"/>
      <c r="EI461" s="298"/>
      <c r="EJ461" s="298"/>
      <c r="EK461" s="298"/>
      <c r="EL461" s="298"/>
      <c r="EM461" s="298"/>
      <c r="EN461" s="298"/>
    </row>
    <row r="462" spans="1:144" ht="24" customHeight="1">
      <c r="B462" s="593"/>
      <c r="C462" s="753" t="s">
        <v>556</v>
      </c>
      <c r="D462" s="754"/>
      <c r="E462" s="754"/>
      <c r="F462" s="754"/>
      <c r="G462" s="754"/>
      <c r="H462" s="754"/>
      <c r="I462" s="754"/>
      <c r="J462" s="754"/>
      <c r="K462" s="754"/>
      <c r="L462" s="754"/>
      <c r="M462" s="754"/>
      <c r="N462" s="755"/>
    </row>
    <row r="463" spans="1:144" ht="24" customHeight="1">
      <c r="B463" s="593"/>
      <c r="C463" s="753" t="s">
        <v>554</v>
      </c>
      <c r="D463" s="848"/>
      <c r="E463" s="848"/>
      <c r="F463" s="848"/>
      <c r="G463" s="848"/>
      <c r="H463" s="848"/>
      <c r="I463" s="848"/>
      <c r="J463" s="848"/>
      <c r="K463" s="848"/>
      <c r="L463" s="848"/>
      <c r="M463" s="848"/>
      <c r="N463" s="849"/>
    </row>
    <row r="464" spans="1:144" ht="30.75" customHeight="1">
      <c r="B464" s="593"/>
      <c r="C464" s="753" t="s">
        <v>555</v>
      </c>
      <c r="D464" s="848"/>
      <c r="E464" s="848"/>
      <c r="F464" s="848"/>
      <c r="G464" s="848"/>
      <c r="H464" s="848"/>
      <c r="I464" s="848"/>
      <c r="J464" s="848"/>
      <c r="K464" s="848"/>
      <c r="L464" s="848"/>
      <c r="M464" s="848"/>
      <c r="N464" s="849"/>
    </row>
    <row r="465" spans="1:144" ht="30.75" customHeight="1">
      <c r="B465" s="593"/>
      <c r="C465" s="753" t="s">
        <v>557</v>
      </c>
      <c r="D465" s="848"/>
      <c r="E465" s="848"/>
      <c r="F465" s="848"/>
      <c r="G465" s="848"/>
      <c r="H465" s="848"/>
      <c r="I465" s="848"/>
      <c r="J465" s="848"/>
      <c r="K465" s="848"/>
      <c r="L465" s="848"/>
      <c r="M465" s="848"/>
      <c r="N465" s="849"/>
    </row>
    <row r="466" spans="1:144" ht="80.25" customHeight="1">
      <c r="B466" s="611" t="s">
        <v>563</v>
      </c>
      <c r="C466" s="39" t="s">
        <v>551</v>
      </c>
      <c r="D466" s="603"/>
      <c r="E466" s="601">
        <v>50000</v>
      </c>
      <c r="F466" s="601">
        <v>0</v>
      </c>
      <c r="G466" s="601">
        <f>F466/E466*100</f>
        <v>0</v>
      </c>
      <c r="H466" s="735">
        <v>0</v>
      </c>
      <c r="I466" s="559" t="s">
        <v>712</v>
      </c>
      <c r="J466" s="498" t="s">
        <v>658</v>
      </c>
      <c r="K466" s="709">
        <v>101</v>
      </c>
      <c r="L466" s="709">
        <v>101</v>
      </c>
      <c r="M466" s="11">
        <v>100</v>
      </c>
      <c r="N466" s="11">
        <v>1</v>
      </c>
      <c r="O466" s="681" t="s">
        <v>587</v>
      </c>
    </row>
    <row r="467" spans="1:144" ht="80.25" customHeight="1">
      <c r="B467" s="707"/>
      <c r="C467" s="39"/>
      <c r="D467" s="603"/>
      <c r="E467" s="601"/>
      <c r="F467" s="601"/>
      <c r="G467" s="601"/>
      <c r="H467" s="601"/>
      <c r="I467" s="559" t="s">
        <v>713</v>
      </c>
      <c r="J467" s="498" t="s">
        <v>658</v>
      </c>
      <c r="K467" s="709">
        <v>80</v>
      </c>
      <c r="L467" s="709">
        <v>80</v>
      </c>
      <c r="M467" s="11">
        <v>100</v>
      </c>
      <c r="N467" s="11">
        <v>1</v>
      </c>
      <c r="O467" s="681"/>
    </row>
    <row r="468" spans="1:144" ht="66" customHeight="1">
      <c r="B468" s="707"/>
      <c r="C468" s="39"/>
      <c r="D468" s="603"/>
      <c r="E468" s="601"/>
      <c r="F468" s="601"/>
      <c r="G468" s="601"/>
      <c r="H468" s="601"/>
      <c r="I468" s="708" t="s">
        <v>714</v>
      </c>
      <c r="J468" s="498" t="s">
        <v>658</v>
      </c>
      <c r="K468" s="710">
        <v>1</v>
      </c>
      <c r="L468" s="709">
        <v>1</v>
      </c>
      <c r="M468" s="11">
        <v>100</v>
      </c>
      <c r="N468" s="11">
        <v>1</v>
      </c>
      <c r="O468" s="681"/>
    </row>
    <row r="469" spans="1:144" ht="80.25" customHeight="1">
      <c r="B469" s="707"/>
      <c r="C469" s="39"/>
      <c r="D469" s="603"/>
      <c r="E469" s="601"/>
      <c r="F469" s="601"/>
      <c r="G469" s="601"/>
      <c r="H469" s="601"/>
      <c r="I469" s="559" t="s">
        <v>715</v>
      </c>
      <c r="J469" s="498" t="s">
        <v>658</v>
      </c>
      <c r="K469" s="710">
        <v>4</v>
      </c>
      <c r="L469" s="709">
        <v>4</v>
      </c>
      <c r="M469" s="11">
        <v>100</v>
      </c>
      <c r="N469" s="11">
        <v>1</v>
      </c>
      <c r="O469" s="681"/>
    </row>
    <row r="470" spans="1:144" s="71" customFormat="1" ht="28.5" customHeight="1">
      <c r="A470" s="56"/>
      <c r="B470" s="58"/>
      <c r="C470" s="52" t="s">
        <v>81</v>
      </c>
      <c r="D470" s="316"/>
      <c r="E470" s="246">
        <f>SUM(E466:E466)</f>
        <v>50000</v>
      </c>
      <c r="F470" s="246">
        <f>SUM(F466:F466)</f>
        <v>0</v>
      </c>
      <c r="G470" s="246">
        <f>SUM(G466)</f>
        <v>0</v>
      </c>
      <c r="H470" s="351">
        <v>1</v>
      </c>
      <c r="I470" s="52"/>
      <c r="J470" s="74"/>
      <c r="K470" s="212"/>
      <c r="L470" s="212"/>
      <c r="M470" s="526">
        <f>M466/1</f>
        <v>100</v>
      </c>
      <c r="N470" s="200">
        <f>M470/100</f>
        <v>1</v>
      </c>
      <c r="O470" s="232"/>
      <c r="P470" s="49"/>
      <c r="Q470" s="49"/>
      <c r="R470" s="49"/>
      <c r="S470" s="49"/>
      <c r="T470" s="49"/>
      <c r="U470" s="49"/>
      <c r="V470" s="49"/>
      <c r="W470" s="49"/>
      <c r="X470" s="49"/>
      <c r="Y470" s="49"/>
      <c r="Z470" s="49"/>
      <c r="AA470" s="49"/>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c r="DW470" s="61"/>
      <c r="DX470" s="61"/>
      <c r="DY470" s="61"/>
      <c r="DZ470" s="61"/>
      <c r="EA470" s="61"/>
      <c r="EB470" s="61"/>
      <c r="EC470" s="61"/>
      <c r="ED470" s="61"/>
      <c r="EE470" s="61"/>
      <c r="EF470" s="61"/>
      <c r="EG470" s="61"/>
      <c r="EH470" s="61"/>
      <c r="EI470" s="61"/>
      <c r="EJ470" s="61"/>
      <c r="EK470" s="61"/>
      <c r="EL470" s="61"/>
      <c r="EM470" s="61"/>
      <c r="EN470" s="61"/>
    </row>
    <row r="471" spans="1:144" s="459" customFormat="1" ht="40.5" customHeight="1">
      <c r="B471" s="380"/>
      <c r="C471" s="469" t="s">
        <v>466</v>
      </c>
      <c r="D471" s="380"/>
      <c r="E471" s="458">
        <f>E470</f>
        <v>50000</v>
      </c>
      <c r="F471" s="458">
        <f>F470</f>
        <v>0</v>
      </c>
      <c r="G471" s="446">
        <f>F471/E471*100</f>
        <v>0</v>
      </c>
      <c r="H471" s="388">
        <v>0</v>
      </c>
      <c r="I471" s="744" t="s">
        <v>553</v>
      </c>
      <c r="J471" s="745"/>
      <c r="K471" s="745"/>
      <c r="L471" s="745"/>
      <c r="M471" s="391">
        <v>1.2</v>
      </c>
      <c r="N471" s="470">
        <v>1.3</v>
      </c>
      <c r="O471" s="570"/>
      <c r="P471" s="304"/>
      <c r="Q471" s="304"/>
      <c r="R471" s="304"/>
      <c r="S471" s="304"/>
      <c r="T471" s="304"/>
      <c r="U471" s="304"/>
      <c r="V471" s="304"/>
      <c r="W471" s="304"/>
      <c r="X471" s="304"/>
      <c r="Y471" s="304"/>
      <c r="Z471" s="304"/>
      <c r="AA471" s="304"/>
      <c r="AB471" s="190"/>
      <c r="AC471" s="190"/>
      <c r="AD471" s="190"/>
      <c r="AE471" s="190"/>
      <c r="AF471" s="190"/>
      <c r="AG471" s="190"/>
      <c r="AH471" s="190"/>
      <c r="AI471" s="190"/>
      <c r="AJ471" s="190"/>
      <c r="AK471" s="190"/>
      <c r="AL471" s="190"/>
      <c r="AM471" s="190"/>
      <c r="AN471" s="190"/>
      <c r="AO471" s="190"/>
      <c r="AP471" s="190"/>
      <c r="AQ471" s="190"/>
      <c r="AR471" s="190"/>
      <c r="AS471" s="190"/>
      <c r="AT471" s="190"/>
      <c r="AU471" s="190"/>
      <c r="AV471" s="190"/>
      <c r="AW471" s="190"/>
      <c r="AX471" s="190"/>
      <c r="AY471" s="190"/>
      <c r="AZ471" s="190"/>
      <c r="BA471" s="190"/>
      <c r="BB471" s="190"/>
      <c r="BC471" s="190"/>
      <c r="BD471" s="190"/>
      <c r="BE471" s="190"/>
      <c r="BF471" s="190"/>
      <c r="BG471" s="190"/>
      <c r="BH471" s="190"/>
      <c r="BI471" s="190"/>
      <c r="BJ471" s="190"/>
      <c r="BK471" s="190"/>
      <c r="BL471" s="190"/>
      <c r="BM471" s="190"/>
      <c r="BN471" s="190"/>
      <c r="BO471" s="190"/>
      <c r="BP471" s="190"/>
      <c r="BQ471" s="190"/>
      <c r="BR471" s="190"/>
      <c r="BS471" s="190"/>
      <c r="BT471" s="190"/>
      <c r="BU471" s="190"/>
      <c r="BV471" s="190"/>
      <c r="BW471" s="190"/>
      <c r="BX471" s="190"/>
      <c r="BY471" s="190"/>
      <c r="BZ471" s="190"/>
      <c r="CA471" s="190"/>
      <c r="CB471" s="190"/>
      <c r="CC471" s="190"/>
      <c r="CD471" s="190"/>
      <c r="CE471" s="190"/>
      <c r="CF471" s="190"/>
      <c r="CG471" s="190"/>
      <c r="CH471" s="190"/>
      <c r="CI471" s="190"/>
      <c r="CJ471" s="190"/>
      <c r="CK471" s="190"/>
      <c r="CL471" s="190"/>
      <c r="CM471" s="190"/>
      <c r="CN471" s="190"/>
      <c r="CO471" s="190"/>
      <c r="CP471" s="190"/>
      <c r="CQ471" s="190"/>
      <c r="CR471" s="190"/>
      <c r="CS471" s="190"/>
      <c r="CT471" s="190"/>
      <c r="CU471" s="190"/>
      <c r="CV471" s="190"/>
      <c r="CW471" s="190"/>
      <c r="CX471" s="190"/>
      <c r="CY471" s="190"/>
      <c r="CZ471" s="190"/>
      <c r="DA471" s="190"/>
      <c r="DB471" s="190"/>
      <c r="DC471" s="190"/>
      <c r="DD471" s="190"/>
      <c r="DE471" s="190"/>
      <c r="DF471" s="190"/>
      <c r="DG471" s="190"/>
      <c r="DH471" s="190"/>
      <c r="DI471" s="190"/>
      <c r="DJ471" s="190"/>
      <c r="DK471" s="190"/>
      <c r="DL471" s="190"/>
      <c r="DM471" s="190"/>
      <c r="DN471" s="190"/>
      <c r="DO471" s="190"/>
      <c r="DP471" s="190"/>
      <c r="DQ471" s="190"/>
      <c r="DR471" s="190"/>
      <c r="DS471" s="190"/>
      <c r="DT471" s="190"/>
      <c r="DU471" s="190"/>
      <c r="DV471" s="190"/>
      <c r="DW471" s="190"/>
      <c r="DX471" s="190"/>
      <c r="DY471" s="190"/>
      <c r="DZ471" s="190"/>
      <c r="EA471" s="190"/>
      <c r="EB471" s="190"/>
      <c r="EC471" s="190"/>
      <c r="ED471" s="190"/>
      <c r="EE471" s="190"/>
      <c r="EF471" s="190"/>
      <c r="EG471" s="190"/>
      <c r="EH471" s="190"/>
      <c r="EI471" s="190"/>
      <c r="EJ471" s="190"/>
      <c r="EK471" s="190"/>
      <c r="EL471" s="190"/>
      <c r="EM471" s="190"/>
      <c r="EN471" s="190"/>
    </row>
    <row r="472" spans="1:144" s="56" customFormat="1" ht="18" customHeight="1">
      <c r="B472" s="109"/>
      <c r="C472" s="133" t="s">
        <v>353</v>
      </c>
      <c r="D472" s="114" t="s">
        <v>357</v>
      </c>
      <c r="E472" s="413">
        <v>0</v>
      </c>
      <c r="F472" s="413">
        <v>0</v>
      </c>
      <c r="G472" s="315"/>
      <c r="H472" s="341"/>
      <c r="I472" s="110"/>
      <c r="J472" s="110"/>
      <c r="K472" s="110"/>
      <c r="L472" s="110"/>
      <c r="M472" s="95"/>
      <c r="N472" s="439"/>
      <c r="O472" s="232"/>
      <c r="P472" s="49"/>
      <c r="Q472" s="49"/>
      <c r="R472" s="49"/>
      <c r="S472" s="49"/>
      <c r="T472" s="49"/>
      <c r="U472" s="49"/>
      <c r="V472" s="49"/>
      <c r="W472" s="49"/>
      <c r="X472" s="49"/>
      <c r="Y472" s="49"/>
      <c r="Z472" s="49"/>
      <c r="AA472" s="49"/>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c r="DW472" s="61"/>
      <c r="DX472" s="61"/>
      <c r="DY472" s="61"/>
      <c r="DZ472" s="61"/>
      <c r="EA472" s="61"/>
      <c r="EB472" s="61"/>
      <c r="EC472" s="61"/>
      <c r="ED472" s="61"/>
      <c r="EE472" s="61"/>
      <c r="EF472" s="61"/>
      <c r="EG472" s="61"/>
      <c r="EH472" s="61"/>
      <c r="EI472" s="61"/>
      <c r="EJ472" s="61"/>
      <c r="EK472" s="61"/>
      <c r="EL472" s="61"/>
      <c r="EM472" s="61"/>
      <c r="EN472" s="61"/>
    </row>
    <row r="473" spans="1:144" s="56" customFormat="1" ht="23.25" customHeight="1">
      <c r="B473" s="109"/>
      <c r="C473" s="133" t="s">
        <v>354</v>
      </c>
      <c r="D473" s="114" t="s">
        <v>564</v>
      </c>
      <c r="E473" s="527">
        <v>0</v>
      </c>
      <c r="F473" s="527">
        <v>0</v>
      </c>
      <c r="G473" s="315"/>
      <c r="H473" s="341"/>
      <c r="I473" s="110"/>
      <c r="J473" s="110"/>
      <c r="K473" s="110"/>
      <c r="L473" s="110"/>
      <c r="M473" s="95"/>
      <c r="N473" s="439"/>
      <c r="O473" s="232"/>
      <c r="P473" s="49"/>
      <c r="Q473" s="49"/>
      <c r="R473" s="49"/>
      <c r="S473" s="49"/>
      <c r="T473" s="49"/>
      <c r="U473" s="49"/>
      <c r="V473" s="49"/>
      <c r="W473" s="49"/>
      <c r="X473" s="49"/>
      <c r="Y473" s="49"/>
      <c r="Z473" s="49"/>
      <c r="AA473" s="49"/>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c r="DW473" s="61"/>
      <c r="DX473" s="61"/>
      <c r="DY473" s="61"/>
      <c r="DZ473" s="61"/>
      <c r="EA473" s="61"/>
      <c r="EB473" s="61"/>
      <c r="EC473" s="61"/>
      <c r="ED473" s="61"/>
      <c r="EE473" s="61"/>
      <c r="EF473" s="61"/>
      <c r="EG473" s="61"/>
      <c r="EH473" s="61"/>
      <c r="EI473" s="61"/>
      <c r="EJ473" s="61"/>
      <c r="EK473" s="61"/>
      <c r="EL473" s="61"/>
      <c r="EM473" s="61"/>
      <c r="EN473" s="61"/>
    </row>
    <row r="474" spans="1:144" s="56" customFormat="1" ht="32.25" customHeight="1">
      <c r="B474" s="109"/>
      <c r="C474" s="133" t="s">
        <v>355</v>
      </c>
      <c r="D474" s="114" t="s">
        <v>565</v>
      </c>
      <c r="E474" s="527">
        <v>50000</v>
      </c>
      <c r="F474" s="527">
        <v>0</v>
      </c>
      <c r="G474" s="315"/>
      <c r="H474" s="341"/>
      <c r="I474" s="110"/>
      <c r="J474" s="110"/>
      <c r="K474" s="110"/>
      <c r="L474" s="110"/>
      <c r="M474" s="95"/>
      <c r="N474" s="439"/>
      <c r="O474" s="232"/>
      <c r="P474" s="49"/>
      <c r="Q474" s="49"/>
      <c r="R474" s="49"/>
      <c r="S474" s="49"/>
      <c r="T474" s="49"/>
      <c r="U474" s="49"/>
      <c r="V474" s="49"/>
      <c r="W474" s="49"/>
      <c r="X474" s="49"/>
      <c r="Y474" s="49"/>
      <c r="Z474" s="49"/>
      <c r="AA474" s="49"/>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c r="DW474" s="61"/>
      <c r="DX474" s="61"/>
      <c r="DY474" s="61"/>
      <c r="DZ474" s="61"/>
      <c r="EA474" s="61"/>
      <c r="EB474" s="61"/>
      <c r="EC474" s="61"/>
      <c r="ED474" s="61"/>
      <c r="EE474" s="61"/>
      <c r="EF474" s="61"/>
      <c r="EG474" s="61"/>
      <c r="EH474" s="61"/>
      <c r="EI474" s="61"/>
      <c r="EJ474" s="61"/>
      <c r="EK474" s="61"/>
      <c r="EL474" s="61"/>
      <c r="EM474" s="61"/>
      <c r="EN474" s="61"/>
    </row>
    <row r="475" spans="1:144" s="56" customFormat="1" ht="24" customHeight="1">
      <c r="B475" s="109"/>
      <c r="C475" s="133" t="s">
        <v>356</v>
      </c>
      <c r="D475" s="114" t="s">
        <v>359</v>
      </c>
      <c r="E475" s="413">
        <v>0</v>
      </c>
      <c r="F475" s="413">
        <v>0</v>
      </c>
      <c r="G475" s="315"/>
      <c r="H475" s="341"/>
      <c r="I475" s="110"/>
      <c r="J475" s="110"/>
      <c r="K475" s="110"/>
      <c r="L475" s="110"/>
      <c r="M475" s="95"/>
      <c r="N475" s="439"/>
      <c r="O475" s="232"/>
      <c r="P475" s="49"/>
      <c r="Q475" s="49"/>
      <c r="R475" s="49"/>
      <c r="S475" s="49"/>
      <c r="T475" s="49"/>
      <c r="U475" s="49"/>
      <c r="V475" s="49"/>
      <c r="W475" s="49"/>
      <c r="X475" s="49"/>
      <c r="Y475" s="49"/>
      <c r="Z475" s="49"/>
      <c r="AA475" s="49"/>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61"/>
      <c r="EM475" s="61"/>
      <c r="EN475" s="61"/>
    </row>
    <row r="476" spans="1:144" s="56" customFormat="1" ht="30.75" customHeight="1">
      <c r="B476" s="140"/>
      <c r="C476" s="736" t="s">
        <v>716</v>
      </c>
      <c r="D476" s="737"/>
      <c r="E476" s="737"/>
      <c r="F476" s="737"/>
      <c r="G476" s="737"/>
      <c r="H476" s="737"/>
      <c r="I476" s="737"/>
      <c r="J476" s="737"/>
      <c r="K476" s="737"/>
      <c r="L476" s="737"/>
      <c r="M476" s="737"/>
      <c r="N476" s="737"/>
      <c r="O476" s="232"/>
      <c r="P476" s="49"/>
      <c r="Q476" s="49"/>
      <c r="R476" s="49"/>
      <c r="S476" s="49"/>
      <c r="T476" s="49"/>
      <c r="U476" s="49"/>
      <c r="V476" s="49"/>
      <c r="W476" s="49"/>
      <c r="X476" s="49"/>
      <c r="Y476" s="49"/>
      <c r="Z476" s="49"/>
      <c r="AA476" s="49"/>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c r="DW476" s="61"/>
      <c r="DX476" s="61"/>
      <c r="DY476" s="61"/>
      <c r="DZ476" s="61"/>
      <c r="EA476" s="61"/>
      <c r="EB476" s="61"/>
      <c r="EC476" s="61"/>
      <c r="ED476" s="61"/>
      <c r="EE476" s="61"/>
      <c r="EF476" s="61"/>
      <c r="EG476" s="61"/>
      <c r="EH476" s="61"/>
      <c r="EI476" s="61"/>
      <c r="EJ476" s="61"/>
      <c r="EK476" s="61"/>
      <c r="EL476" s="61"/>
      <c r="EM476" s="61"/>
      <c r="EN476" s="61"/>
    </row>
    <row r="477" spans="1:144" ht="40.5" customHeight="1">
      <c r="B477" s="484"/>
      <c r="C477" s="485" t="s">
        <v>385</v>
      </c>
      <c r="D477" s="484"/>
      <c r="E477" s="566">
        <f t="shared" ref="E477:F480" si="76">E66+E111+E175+E208+E245+E289+E320+E349+E399+E424+E437+E454+E471</f>
        <v>743588731.85000014</v>
      </c>
      <c r="F477" s="566">
        <f t="shared" si="76"/>
        <v>729960708.34000003</v>
      </c>
      <c r="G477" s="486">
        <f>F477/E477*100</f>
        <v>98.167263310177589</v>
      </c>
      <c r="H477" s="609">
        <f>G477/100</f>
        <v>0.98167263310177588</v>
      </c>
      <c r="I477" s="845" t="s">
        <v>386</v>
      </c>
      <c r="J477" s="846"/>
      <c r="K477" s="846"/>
      <c r="L477" s="847"/>
      <c r="M477" s="566">
        <v>1.04</v>
      </c>
      <c r="N477" s="566">
        <f>(N66+N111+N175+N208+N245+N289+N320+N349+N399+N424+N437+N454+N471)/13</f>
        <v>0.85076923076923083</v>
      </c>
    </row>
    <row r="478" spans="1:144" ht="20.25">
      <c r="B478" s="484"/>
      <c r="C478" s="487" t="s">
        <v>353</v>
      </c>
      <c r="D478" s="488" t="s">
        <v>366</v>
      </c>
      <c r="E478" s="610">
        <f t="shared" si="76"/>
        <v>14279121.080000002</v>
      </c>
      <c r="F478" s="610">
        <f t="shared" si="76"/>
        <v>14279121.07</v>
      </c>
      <c r="G478" s="489"/>
      <c r="H478" s="490"/>
      <c r="I478" s="491"/>
      <c r="J478" s="491"/>
      <c r="K478" s="491"/>
      <c r="L478" s="491"/>
      <c r="M478" s="492"/>
      <c r="N478" s="574"/>
    </row>
    <row r="479" spans="1:144" ht="20.25">
      <c r="B479" s="484"/>
      <c r="C479" s="487" t="s">
        <v>354</v>
      </c>
      <c r="D479" s="488" t="s">
        <v>218</v>
      </c>
      <c r="E479" s="610">
        <f t="shared" si="76"/>
        <v>299082148.63</v>
      </c>
      <c r="F479" s="610">
        <f t="shared" si="76"/>
        <v>293832296.48000008</v>
      </c>
      <c r="G479" s="607"/>
      <c r="H479" s="490"/>
      <c r="I479" s="491"/>
      <c r="J479" s="491"/>
      <c r="K479" s="491"/>
      <c r="L479" s="491"/>
      <c r="M479" s="492"/>
      <c r="N479" s="574"/>
    </row>
    <row r="480" spans="1:144" ht="19.5" customHeight="1">
      <c r="B480" s="484"/>
      <c r="C480" s="487" t="s">
        <v>355</v>
      </c>
      <c r="D480" s="488" t="s">
        <v>358</v>
      </c>
      <c r="E480" s="610">
        <f t="shared" si="76"/>
        <v>430227462.13999993</v>
      </c>
      <c r="F480" s="610">
        <f t="shared" si="76"/>
        <v>421849290.78999996</v>
      </c>
      <c r="G480" s="489"/>
      <c r="H480" s="490"/>
      <c r="I480" s="491"/>
      <c r="J480" s="491"/>
      <c r="K480" s="491"/>
      <c r="L480" s="491"/>
      <c r="M480" s="492"/>
      <c r="N480" s="574"/>
    </row>
    <row r="481" spans="2:15" ht="20.25">
      <c r="B481" s="484"/>
      <c r="C481" s="487" t="s">
        <v>356</v>
      </c>
      <c r="D481" s="488" t="s">
        <v>349</v>
      </c>
      <c r="E481" s="562">
        <f>E70+E115+E179+E212+E249+E293+E324+E353+E403+E429+E441+E458+E475</f>
        <v>0</v>
      </c>
      <c r="F481" s="562">
        <f>F70+F115+F179+F212+F249+F293+F324+F353+F403+F429+F441+F458+F475</f>
        <v>0</v>
      </c>
      <c r="G481" s="489"/>
      <c r="H481" s="490"/>
      <c r="I481" s="491"/>
      <c r="J481" s="491"/>
      <c r="K481" s="491"/>
      <c r="L481" s="491"/>
      <c r="M481" s="492"/>
      <c r="N481" s="574"/>
    </row>
    <row r="482" spans="2:15" ht="30" customHeight="1">
      <c r="B482" s="493"/>
      <c r="C482" s="840" t="s">
        <v>726</v>
      </c>
      <c r="D482" s="841"/>
      <c r="E482" s="841"/>
      <c r="F482" s="841"/>
      <c r="G482" s="841"/>
      <c r="H482" s="841"/>
      <c r="I482" s="841"/>
      <c r="J482" s="841"/>
      <c r="K482" s="841"/>
      <c r="L482" s="841"/>
      <c r="M482" s="841"/>
      <c r="N482" s="841"/>
    </row>
    <row r="483" spans="2:15">
      <c r="O483" s="296"/>
    </row>
    <row r="484" spans="2:15">
      <c r="O484" s="296"/>
    </row>
    <row r="485" spans="2:15">
      <c r="O485" s="296"/>
    </row>
    <row r="486" spans="2:15" ht="18.75">
      <c r="E486" s="613"/>
      <c r="F486" s="613"/>
      <c r="O486" s="296"/>
    </row>
    <row r="487" spans="2:15" ht="18.75">
      <c r="E487" s="613"/>
      <c r="F487" s="613"/>
      <c r="O487" s="296"/>
    </row>
    <row r="488" spans="2:15" ht="18.75">
      <c r="E488" s="613"/>
      <c r="F488" s="613"/>
      <c r="O488" s="296"/>
    </row>
    <row r="489" spans="2:15" ht="18.75">
      <c r="E489" s="613"/>
      <c r="F489" s="720"/>
      <c r="O489" s="296"/>
    </row>
    <row r="490" spans="2:15">
      <c r="E490" s="612"/>
      <c r="F490" s="721"/>
      <c r="O490" s="296"/>
    </row>
    <row r="491" spans="2:15">
      <c r="E491" s="612"/>
      <c r="F491" s="721"/>
      <c r="O491" s="296"/>
    </row>
    <row r="492" spans="2:15">
      <c r="F492" s="721"/>
      <c r="O492" s="296"/>
    </row>
    <row r="493" spans="2:15">
      <c r="F493" s="721"/>
      <c r="O493" s="296"/>
    </row>
    <row r="494" spans="2:15" ht="18.75">
      <c r="E494" s="613"/>
      <c r="F494" s="613"/>
      <c r="O494" s="296"/>
    </row>
    <row r="495" spans="2:15" ht="18.75">
      <c r="E495" s="613"/>
      <c r="F495" s="613"/>
      <c r="O495" s="296"/>
    </row>
    <row r="496" spans="2:15">
      <c r="O496" s="296"/>
    </row>
    <row r="497" spans="15:15">
      <c r="O497" s="296"/>
    </row>
    <row r="498" spans="15:15">
      <c r="O498" s="296"/>
    </row>
    <row r="499" spans="15:15">
      <c r="O499" s="296"/>
    </row>
    <row r="500" spans="15:15">
      <c r="O500" s="296"/>
    </row>
    <row r="501" spans="15:15">
      <c r="O501" s="296"/>
    </row>
    <row r="502" spans="15:15">
      <c r="O502" s="296"/>
    </row>
    <row r="503" spans="15:15">
      <c r="O503" s="296"/>
    </row>
    <row r="504" spans="15:15">
      <c r="O504" s="296"/>
    </row>
    <row r="505" spans="15:15">
      <c r="O505" s="296"/>
    </row>
    <row r="506" spans="15:15">
      <c r="O506" s="296"/>
    </row>
    <row r="507" spans="15:15">
      <c r="O507" s="296"/>
    </row>
    <row r="508" spans="15:15">
      <c r="O508" s="296"/>
    </row>
    <row r="509" spans="15:15">
      <c r="O509" s="296"/>
    </row>
    <row r="510" spans="15:15">
      <c r="O510" s="296"/>
    </row>
    <row r="511" spans="15:15">
      <c r="O511" s="296"/>
    </row>
    <row r="512" spans="15:15">
      <c r="O512" s="296"/>
    </row>
    <row r="513" spans="15:15">
      <c r="O513" s="296"/>
    </row>
    <row r="514" spans="15:15">
      <c r="O514" s="296"/>
    </row>
    <row r="515" spans="15:15">
      <c r="O515" s="296"/>
    </row>
    <row r="516" spans="15:15">
      <c r="O516" s="296"/>
    </row>
    <row r="517" spans="15:15">
      <c r="O517" s="296"/>
    </row>
    <row r="518" spans="15:15">
      <c r="O518" s="296"/>
    </row>
    <row r="519" spans="15:15">
      <c r="O519" s="295"/>
    </row>
  </sheetData>
  <sortState ref="A51:N57">
    <sortCondition ref="A51"/>
  </sortState>
  <mergeCells count="234">
    <mergeCell ref="C299:N299"/>
    <mergeCell ref="C461:N461"/>
    <mergeCell ref="C231:N231"/>
    <mergeCell ref="C371:N371"/>
    <mergeCell ref="C268:N268"/>
    <mergeCell ref="C358:N358"/>
    <mergeCell ref="C359:N359"/>
    <mergeCell ref="I349:L349"/>
    <mergeCell ref="C328:N328"/>
    <mergeCell ref="C329:N329"/>
    <mergeCell ref="C330:N330"/>
    <mergeCell ref="C331:N331"/>
    <mergeCell ref="C332:N332"/>
    <mergeCell ref="C333:N333"/>
    <mergeCell ref="C334:N334"/>
    <mergeCell ref="C354:N354"/>
    <mergeCell ref="C342:N342"/>
    <mergeCell ref="C341:N341"/>
    <mergeCell ref="C269:N269"/>
    <mergeCell ref="C361:N361"/>
    <mergeCell ref="C232:N232"/>
    <mergeCell ref="C233:N233"/>
    <mergeCell ref="C235:N235"/>
    <mergeCell ref="C239:N239"/>
    <mergeCell ref="C240:N240"/>
    <mergeCell ref="C298:M298"/>
    <mergeCell ref="C302:N302"/>
    <mergeCell ref="C236:N236"/>
    <mergeCell ref="C304:M304"/>
    <mergeCell ref="C259:N259"/>
    <mergeCell ref="C254:N254"/>
    <mergeCell ref="C296:M296"/>
    <mergeCell ref="C297:M297"/>
    <mergeCell ref="C303:L303"/>
    <mergeCell ref="C295:L295"/>
    <mergeCell ref="C256:N256"/>
    <mergeCell ref="C257:N257"/>
    <mergeCell ref="C258:N258"/>
    <mergeCell ref="C294:N294"/>
    <mergeCell ref="C250:N250"/>
    <mergeCell ref="C252:N252"/>
    <mergeCell ref="C253:N253"/>
    <mergeCell ref="C251:L251"/>
    <mergeCell ref="C276:N276"/>
    <mergeCell ref="C277:N277"/>
    <mergeCell ref="C274:N274"/>
    <mergeCell ref="C275:N275"/>
    <mergeCell ref="C260:N260"/>
    <mergeCell ref="C482:N482"/>
    <mergeCell ref="C314:N314"/>
    <mergeCell ref="C325:N325"/>
    <mergeCell ref="C343:N343"/>
    <mergeCell ref="I399:L399"/>
    <mergeCell ref="I477:L477"/>
    <mergeCell ref="C393:N393"/>
    <mergeCell ref="C411:N411"/>
    <mergeCell ref="C412:N412"/>
    <mergeCell ref="I471:L471"/>
    <mergeCell ref="C476:N476"/>
    <mergeCell ref="C463:N463"/>
    <mergeCell ref="C464:N464"/>
    <mergeCell ref="C465:N465"/>
    <mergeCell ref="C460:M460"/>
    <mergeCell ref="C462:N462"/>
    <mergeCell ref="C430:M430"/>
    <mergeCell ref="C432:N432"/>
    <mergeCell ref="C433:N433"/>
    <mergeCell ref="C360:N360"/>
    <mergeCell ref="C413:N413"/>
    <mergeCell ref="C414:N414"/>
    <mergeCell ref="C431:N431"/>
    <mergeCell ref="C409:N409"/>
    <mergeCell ref="C410:M410"/>
    <mergeCell ref="C405:N405"/>
    <mergeCell ref="C229:N229"/>
    <mergeCell ref="C230:N230"/>
    <mergeCell ref="C73:N73"/>
    <mergeCell ref="C78:N78"/>
    <mergeCell ref="C184:N184"/>
    <mergeCell ref="C185:N185"/>
    <mergeCell ref="C186:N186"/>
    <mergeCell ref="I143:L143"/>
    <mergeCell ref="I228:L228"/>
    <mergeCell ref="C188:M188"/>
    <mergeCell ref="C408:N408"/>
    <mergeCell ref="C364:N364"/>
    <mergeCell ref="C365:N365"/>
    <mergeCell ref="C395:N395"/>
    <mergeCell ref="C404:N404"/>
    <mergeCell ref="C381:N381"/>
    <mergeCell ref="C382:N382"/>
    <mergeCell ref="C383:N383"/>
    <mergeCell ref="C327:N327"/>
    <mergeCell ref="C406:N406"/>
    <mergeCell ref="C312:M312"/>
    <mergeCell ref="C255:N255"/>
    <mergeCell ref="C153:N153"/>
    <mergeCell ref="C155:N155"/>
    <mergeCell ref="C169:N169"/>
    <mergeCell ref="C151:N151"/>
    <mergeCell ref="C154:N154"/>
    <mergeCell ref="I178:L178"/>
    <mergeCell ref="I179:L179"/>
    <mergeCell ref="C180:N180"/>
    <mergeCell ref="C200:N200"/>
    <mergeCell ref="C183:N183"/>
    <mergeCell ref="C344:N344"/>
    <mergeCell ref="C339:N339"/>
    <mergeCell ref="C311:M311"/>
    <mergeCell ref="C265:N265"/>
    <mergeCell ref="C234:N234"/>
    <mergeCell ref="C362:N362"/>
    <mergeCell ref="C363:N363"/>
    <mergeCell ref="I70:L70"/>
    <mergeCell ref="C71:N71"/>
    <mergeCell ref="C72:N72"/>
    <mergeCell ref="C75:N75"/>
    <mergeCell ref="C76:N76"/>
    <mergeCell ref="C241:N241"/>
    <mergeCell ref="C74:N74"/>
    <mergeCell ref="C116:N116"/>
    <mergeCell ref="I225:L225"/>
    <mergeCell ref="I208:L208"/>
    <mergeCell ref="C147:N147"/>
    <mergeCell ref="C148:N148"/>
    <mergeCell ref="C149:N149"/>
    <mergeCell ref="C150:N150"/>
    <mergeCell ref="C171:L171"/>
    <mergeCell ref="I174:L174"/>
    <mergeCell ref="C172:N172"/>
    <mergeCell ref="C407:N407"/>
    <mergeCell ref="C394:N394"/>
    <mergeCell ref="C384:N384"/>
    <mergeCell ref="C372:N372"/>
    <mergeCell ref="C373:N373"/>
    <mergeCell ref="C374:N374"/>
    <mergeCell ref="C375:N375"/>
    <mergeCell ref="C379:N379"/>
    <mergeCell ref="C380:N380"/>
    <mergeCell ref="C14:N14"/>
    <mergeCell ref="C79:N79"/>
    <mergeCell ref="C57:N57"/>
    <mergeCell ref="C56:N56"/>
    <mergeCell ref="I67:L67"/>
    <mergeCell ref="C77:N77"/>
    <mergeCell ref="C45:N45"/>
    <mergeCell ref="C54:M54"/>
    <mergeCell ref="I66:L66"/>
    <mergeCell ref="C41:N41"/>
    <mergeCell ref="C42:N42"/>
    <mergeCell ref="C43:N43"/>
    <mergeCell ref="C44:N44"/>
    <mergeCell ref="C48:N48"/>
    <mergeCell ref="C49:L49"/>
    <mergeCell ref="C50:L50"/>
    <mergeCell ref="B3:N3"/>
    <mergeCell ref="B5:B6"/>
    <mergeCell ref="C5:C6"/>
    <mergeCell ref="D5:H5"/>
    <mergeCell ref="I5:N5"/>
    <mergeCell ref="C7:N7"/>
    <mergeCell ref="C11:N11"/>
    <mergeCell ref="C12:N12"/>
    <mergeCell ref="C13:N13"/>
    <mergeCell ref="C8:N8"/>
    <mergeCell ref="C9:N9"/>
    <mergeCell ref="C10:N10"/>
    <mergeCell ref="C138:L138"/>
    <mergeCell ref="C118:M118"/>
    <mergeCell ref="C119:N119"/>
    <mergeCell ref="C120:N120"/>
    <mergeCell ref="C88:N88"/>
    <mergeCell ref="C89:N89"/>
    <mergeCell ref="C90:N90"/>
    <mergeCell ref="C91:N91"/>
    <mergeCell ref="C99:N99"/>
    <mergeCell ref="C100:N100"/>
    <mergeCell ref="C130:L130"/>
    <mergeCell ref="C101:N101"/>
    <mergeCell ref="C102:N102"/>
    <mergeCell ref="C103:N103"/>
    <mergeCell ref="C104:N104"/>
    <mergeCell ref="C137:L137"/>
    <mergeCell ref="I111:L111"/>
    <mergeCell ref="I114:L114"/>
    <mergeCell ref="I115:L115"/>
    <mergeCell ref="C416:N416"/>
    <mergeCell ref="C55:N55"/>
    <mergeCell ref="C266:N266"/>
    <mergeCell ref="C267:N267"/>
    <mergeCell ref="C218:N218"/>
    <mergeCell ref="C213:N213"/>
    <mergeCell ref="C219:N219"/>
    <mergeCell ref="C220:N220"/>
    <mergeCell ref="C221:N221"/>
    <mergeCell ref="C224:N224"/>
    <mergeCell ref="I245:L245"/>
    <mergeCell ref="I175:L175"/>
    <mergeCell ref="C181:N181"/>
    <mergeCell ref="C201:N201"/>
    <mergeCell ref="C182:N182"/>
    <mergeCell ref="C121:N121"/>
    <mergeCell ref="C128:I128"/>
    <mergeCell ref="C129:L129"/>
    <mergeCell ref="C187:N187"/>
    <mergeCell ref="C136:I136"/>
    <mergeCell ref="C190:N190"/>
    <mergeCell ref="C199:N199"/>
    <mergeCell ref="C170:O170"/>
    <mergeCell ref="C152:N152"/>
    <mergeCell ref="C459:N459"/>
    <mergeCell ref="C443:N443"/>
    <mergeCell ref="C444:N444"/>
    <mergeCell ref="C448:N448"/>
    <mergeCell ref="I454:L454"/>
    <mergeCell ref="C189:N189"/>
    <mergeCell ref="C315:N315"/>
    <mergeCell ref="I437:L437"/>
    <mergeCell ref="C429:N429"/>
    <mergeCell ref="C442:N442"/>
    <mergeCell ref="C357:N357"/>
    <mergeCell ref="C340:N340"/>
    <mergeCell ref="I289:L289"/>
    <mergeCell ref="C356:N356"/>
    <mergeCell ref="C355:N355"/>
    <mergeCell ref="I320:L320"/>
    <mergeCell ref="C300:N300"/>
    <mergeCell ref="C301:N301"/>
    <mergeCell ref="I226:L226"/>
    <mergeCell ref="I227:L227"/>
    <mergeCell ref="I424:L424"/>
    <mergeCell ref="C326:N326"/>
    <mergeCell ref="C313:M313"/>
    <mergeCell ref="C415:N415"/>
  </mergeCells>
  <pageMargins left="0.31496062992125984" right="0.31496062992125984" top="0.15748031496062992" bottom="0.15748031496062992" header="0.31496062992125984" footer="0.31496062992125984"/>
  <pageSetup paperSize="9" scale="45" fitToHeight="19"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2024-04-01T05:04:56Z</dcterms:modified>
</cp:coreProperties>
</file>