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439" i="1"/>
  <c r="F538"/>
  <c r="F539" s="1"/>
  <c r="A539" s="1"/>
  <c r="E538"/>
  <c r="E539" s="1"/>
  <c r="M537"/>
  <c r="M536"/>
  <c r="M538" s="1"/>
  <c r="G536"/>
  <c r="G538" s="1"/>
  <c r="G539" l="1"/>
  <c r="F527"/>
  <c r="E527"/>
  <c r="F519"/>
  <c r="F528" s="1"/>
  <c r="F531" s="1"/>
  <c r="E519"/>
  <c r="E528" s="1"/>
  <c r="E531" s="1"/>
  <c r="G493"/>
  <c r="G485"/>
  <c r="F470" l="1"/>
  <c r="E470"/>
  <c r="G469"/>
  <c r="M423"/>
  <c r="M424"/>
  <c r="M426"/>
  <c r="M427"/>
  <c r="M421"/>
  <c r="G422"/>
  <c r="G423"/>
  <c r="G426"/>
  <c r="G421"/>
  <c r="M437"/>
  <c r="M435"/>
  <c r="M438" s="1"/>
  <c r="F405"/>
  <c r="E405"/>
  <c r="F397"/>
  <c r="E397"/>
  <c r="G397" s="1"/>
  <c r="G396"/>
  <c r="G394"/>
  <c r="G395"/>
  <c r="G393"/>
  <c r="M404"/>
  <c r="M403"/>
  <c r="M393"/>
  <c r="M394"/>
  <c r="M392"/>
  <c r="G369"/>
  <c r="F335"/>
  <c r="E335"/>
  <c r="F329"/>
  <c r="E329"/>
  <c r="M147"/>
  <c r="M148"/>
  <c r="M149"/>
  <c r="M146"/>
  <c r="F131"/>
  <c r="E131"/>
  <c r="F56"/>
  <c r="E56"/>
  <c r="G48"/>
  <c r="G49"/>
  <c r="G50"/>
  <c r="G51"/>
  <c r="G52"/>
  <c r="G53"/>
  <c r="G54"/>
  <c r="G55"/>
  <c r="G284"/>
  <c r="G286"/>
  <c r="G285"/>
  <c r="G287"/>
  <c r="G288"/>
  <c r="E273"/>
  <c r="F273"/>
  <c r="M223"/>
  <c r="M224"/>
  <c r="M225"/>
  <c r="M226"/>
  <c r="M227"/>
  <c r="M228"/>
  <c r="M229"/>
  <c r="M230"/>
  <c r="M222"/>
  <c r="E234"/>
  <c r="M428" l="1"/>
  <c r="G470"/>
  <c r="G131"/>
  <c r="G56"/>
  <c r="M234"/>
  <c r="F176"/>
  <c r="E176"/>
  <c r="F164"/>
  <c r="E164"/>
  <c r="G163"/>
  <c r="G162"/>
  <c r="G161"/>
  <c r="G148"/>
  <c r="G147"/>
  <c r="G149"/>
  <c r="G146"/>
  <c r="F428"/>
  <c r="E428"/>
  <c r="E438"/>
  <c r="G404"/>
  <c r="G403"/>
  <c r="G392"/>
  <c r="G353"/>
  <c r="G354"/>
  <c r="G352"/>
  <c r="G428" l="1"/>
  <c r="G164"/>
  <c r="G176"/>
  <c r="E439"/>
  <c r="E441" s="1"/>
  <c r="G326"/>
  <c r="G325"/>
  <c r="G283"/>
  <c r="G268"/>
  <c r="G269"/>
  <c r="G270"/>
  <c r="G271"/>
  <c r="G272"/>
  <c r="G263"/>
  <c r="G262"/>
  <c r="G223"/>
  <c r="G224"/>
  <c r="G225"/>
  <c r="G226"/>
  <c r="G222"/>
  <c r="G171"/>
  <c r="G172"/>
  <c r="G173"/>
  <c r="G158"/>
  <c r="G159"/>
  <c r="G160"/>
  <c r="G157"/>
  <c r="G74"/>
  <c r="G73"/>
  <c r="G126"/>
  <c r="G127"/>
  <c r="G128"/>
  <c r="G129"/>
  <c r="G130"/>
  <c r="G125"/>
  <c r="F75"/>
  <c r="F132" s="1"/>
  <c r="F135" s="1"/>
  <c r="E75"/>
  <c r="G47"/>
  <c r="G46"/>
  <c r="G45"/>
  <c r="G44"/>
  <c r="G43"/>
  <c r="G42"/>
  <c r="E132" l="1"/>
  <c r="G515"/>
  <c r="G516"/>
  <c r="G517"/>
  <c r="G518"/>
  <c r="G514"/>
  <c r="G467"/>
  <c r="G468"/>
  <c r="G466"/>
  <c r="E135" l="1"/>
  <c r="G132"/>
  <c r="F495"/>
  <c r="E495"/>
  <c r="F487"/>
  <c r="E487"/>
  <c r="F449"/>
  <c r="E449"/>
  <c r="F496" l="1"/>
  <c r="G495"/>
  <c r="E496"/>
  <c r="G487"/>
  <c r="G449"/>
  <c r="A388"/>
  <c r="G496" l="1"/>
  <c r="E406"/>
  <c r="F406"/>
  <c r="E375" l="1"/>
  <c r="E376" s="1"/>
  <c r="E545" s="1"/>
  <c r="F321"/>
  <c r="E321"/>
  <c r="G297"/>
  <c r="M297"/>
  <c r="M299" s="1"/>
  <c r="G298"/>
  <c r="E299"/>
  <c r="F299"/>
  <c r="G304"/>
  <c r="E305"/>
  <c r="F305"/>
  <c r="M305"/>
  <c r="F289"/>
  <c r="E289"/>
  <c r="F279"/>
  <c r="E279"/>
  <c r="F264"/>
  <c r="F308" s="1"/>
  <c r="E264"/>
  <c r="F240"/>
  <c r="E240"/>
  <c r="F234"/>
  <c r="G289" l="1"/>
  <c r="E336"/>
  <c r="E338" s="1"/>
  <c r="E290"/>
  <c r="G329"/>
  <c r="F336"/>
  <c r="F338" s="1"/>
  <c r="G305"/>
  <c r="H305" s="1"/>
  <c r="N305" s="1"/>
  <c r="E308"/>
  <c r="G308" s="1"/>
  <c r="E307"/>
  <c r="G299"/>
  <c r="H299" s="1"/>
  <c r="N299" s="1"/>
  <c r="G321"/>
  <c r="F307"/>
  <c r="A299"/>
  <c r="G273"/>
  <c r="E246"/>
  <c r="G279"/>
  <c r="G264"/>
  <c r="F290"/>
  <c r="G290" s="1"/>
  <c r="F152"/>
  <c r="E152"/>
  <c r="E177" s="1"/>
  <c r="F246"/>
  <c r="G75"/>
  <c r="G336" l="1"/>
  <c r="A249"/>
  <c r="G528"/>
  <c r="G246"/>
  <c r="G307"/>
  <c r="H307" s="1"/>
  <c r="A308"/>
  <c r="A164"/>
  <c r="F177"/>
  <c r="G177" s="1"/>
  <c r="A176"/>
  <c r="G519"/>
  <c r="M73"/>
  <c r="G41"/>
  <c r="G37"/>
  <c r="G38"/>
  <c r="G39"/>
  <c r="G40"/>
  <c r="G36"/>
  <c r="G35"/>
  <c r="G34"/>
  <c r="G21"/>
  <c r="G22"/>
  <c r="G23"/>
  <c r="G28"/>
  <c r="G29"/>
  <c r="G31"/>
  <c r="G32"/>
  <c r="G33"/>
  <c r="G20"/>
  <c r="M65"/>
  <c r="M41"/>
  <c r="M33"/>
  <c r="M37"/>
  <c r="M38"/>
  <c r="M32"/>
  <c r="M21"/>
  <c r="M22"/>
  <c r="M23"/>
  <c r="M20"/>
  <c r="M36"/>
  <c r="F438"/>
  <c r="F375"/>
  <c r="F364"/>
  <c r="E364"/>
  <c r="F355"/>
  <c r="E355"/>
  <c r="F310"/>
  <c r="E310"/>
  <c r="M241"/>
  <c r="M307" s="1"/>
  <c r="F212"/>
  <c r="E212"/>
  <c r="F210"/>
  <c r="E210"/>
  <c r="G207"/>
  <c r="G206"/>
  <c r="M205"/>
  <c r="F205"/>
  <c r="F208" s="1"/>
  <c r="E205"/>
  <c r="E208" s="1"/>
  <c r="F201"/>
  <c r="E201"/>
  <c r="M200"/>
  <c r="M199"/>
  <c r="M198"/>
  <c r="M197"/>
  <c r="G197"/>
  <c r="F193"/>
  <c r="E193"/>
  <c r="M192"/>
  <c r="G192"/>
  <c r="M191"/>
  <c r="G191"/>
  <c r="G190"/>
  <c r="M189"/>
  <c r="G189"/>
  <c r="E183"/>
  <c r="F120"/>
  <c r="E120"/>
  <c r="G119"/>
  <c r="M118"/>
  <c r="G118"/>
  <c r="M117"/>
  <c r="G117"/>
  <c r="M116"/>
  <c r="G116"/>
  <c r="M115"/>
  <c r="G115"/>
  <c r="M114"/>
  <c r="G114"/>
  <c r="M113"/>
  <c r="G113"/>
  <c r="G108"/>
  <c r="G107"/>
  <c r="M106"/>
  <c r="G106"/>
  <c r="M105"/>
  <c r="F105"/>
  <c r="F109" s="1"/>
  <c r="E105"/>
  <c r="E109" s="1"/>
  <c r="F101"/>
  <c r="A132" s="1"/>
  <c r="E101"/>
  <c r="M100"/>
  <c r="G100"/>
  <c r="M98"/>
  <c r="M97"/>
  <c r="G97"/>
  <c r="M95"/>
  <c r="G95"/>
  <c r="E91"/>
  <c r="M90"/>
  <c r="M89"/>
  <c r="F89"/>
  <c r="G89" s="1"/>
  <c r="F84"/>
  <c r="G84" s="1"/>
  <c r="G82"/>
  <c r="F80"/>
  <c r="G80" s="1"/>
  <c r="M79"/>
  <c r="G79"/>
  <c r="M77"/>
  <c r="G77"/>
  <c r="E85"/>
  <c r="G72"/>
  <c r="G71"/>
  <c r="F68"/>
  <c r="G68" s="1"/>
  <c r="G67"/>
  <c r="F66"/>
  <c r="G62"/>
  <c r="G61"/>
  <c r="M60"/>
  <c r="F60"/>
  <c r="E60"/>
  <c r="F30"/>
  <c r="E30"/>
  <c r="F27"/>
  <c r="E27"/>
  <c r="F26"/>
  <c r="E26"/>
  <c r="F25"/>
  <c r="G25" s="1"/>
  <c r="M11"/>
  <c r="M10"/>
  <c r="M9"/>
  <c r="A133" l="1"/>
  <c r="G66"/>
  <c r="N307"/>
  <c r="A177"/>
  <c r="F183"/>
  <c r="G183" s="1"/>
  <c r="H183" s="1"/>
  <c r="F211"/>
  <c r="A180"/>
  <c r="E211"/>
  <c r="F376"/>
  <c r="F545" s="1"/>
  <c r="G545" s="1"/>
  <c r="G26"/>
  <c r="G27"/>
  <c r="G30"/>
  <c r="F85"/>
  <c r="G85" s="1"/>
  <c r="H85" s="1"/>
  <c r="A120"/>
  <c r="G310"/>
  <c r="M91"/>
  <c r="G101"/>
  <c r="H101" s="1"/>
  <c r="G109"/>
  <c r="H109" s="1"/>
  <c r="G210"/>
  <c r="G212"/>
  <c r="E209"/>
  <c r="M85"/>
  <c r="M183"/>
  <c r="M193"/>
  <c r="M201"/>
  <c r="M209"/>
  <c r="E24"/>
  <c r="M101"/>
  <c r="M109"/>
  <c r="G193"/>
  <c r="H193" s="1"/>
  <c r="G201"/>
  <c r="H201" s="1"/>
  <c r="G208"/>
  <c r="H208" s="1"/>
  <c r="A109"/>
  <c r="F309"/>
  <c r="F24"/>
  <c r="A60"/>
  <c r="F91"/>
  <c r="G91" s="1"/>
  <c r="H91" s="1"/>
  <c r="G105"/>
  <c r="G120"/>
  <c r="H120" s="1"/>
  <c r="A193"/>
  <c r="G205"/>
  <c r="A208"/>
  <c r="M208"/>
  <c r="G60"/>
  <c r="M120"/>
  <c r="E309"/>
  <c r="G439" l="1"/>
  <c r="F441"/>
  <c r="F209"/>
  <c r="A210" s="1"/>
  <c r="A183"/>
  <c r="A363"/>
  <c r="G211"/>
  <c r="G376"/>
  <c r="G24"/>
  <c r="N91"/>
  <c r="A85"/>
  <c r="N109"/>
  <c r="A412"/>
  <c r="N101"/>
  <c r="N208"/>
  <c r="N85"/>
  <c r="N183"/>
  <c r="N201"/>
  <c r="N193"/>
  <c r="N120"/>
  <c r="G309"/>
  <c r="A91"/>
  <c r="G209" l="1"/>
  <c r="H209" s="1"/>
  <c r="N209" s="1"/>
  <c r="A307"/>
  <c r="A69"/>
  <c r="A56"/>
  <c r="A209" l="1"/>
  <c r="A528"/>
  <c r="A439"/>
  <c r="A376"/>
</calcChain>
</file>

<file path=xl/comments1.xml><?xml version="1.0" encoding="utf-8"?>
<comments xmlns="http://schemas.openxmlformats.org/spreadsheetml/2006/main">
  <authors>
    <author>Автор</author>
  </authors>
  <commentList>
    <comment ref="G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Неполное освоение обусловлено снижением посещаемости детьми образовательных учреждений в связи с заболеваниями.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связи с дейстующими ограничениями на отдых детей связаных с COVID-19, был организован отдых только 15 учащихся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связи с действующими ограничениями связаные с COVID-19  (переводом школ на дистанционный режим работы), не полностью израсходованы денежные средства.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204"/>
          </rPr>
          <t>Фактическое отсутствие на рынке недвижимости квартир пригодных для пукупки детям сиротам</t>
        </r>
      </text>
    </comment>
    <comment ref="G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 за счет проведения торгов на право проведение оценки</t>
        </r>
      </text>
    </comment>
    <comment ref="G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за счет проведения торгов на право проведение межевых работ</t>
        </r>
      </text>
    </comment>
    <comment ref="G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проведения торгов</t>
        </r>
      </text>
    </comment>
    <comment ref="G2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торгов</t>
        </r>
      </text>
    </comment>
    <comment ref="G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проведения торгов</t>
        </r>
      </text>
    </comment>
    <comment ref="H4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проведения торгов</t>
        </r>
      </text>
    </comment>
    <comment ref="G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торгов</t>
        </r>
      </text>
    </comment>
  </commentList>
</comments>
</file>

<file path=xl/sharedStrings.xml><?xml version="1.0" encoding="utf-8"?>
<sst xmlns="http://schemas.openxmlformats.org/spreadsheetml/2006/main" count="1180" uniqueCount="808">
  <si>
    <t>№             п/п</t>
  </si>
  <si>
    <t>Наименованиемуниципальной программы,  подпрограммы, мероприятия программы</t>
  </si>
  <si>
    <t>Показатели эффективности реализации программы</t>
  </si>
  <si>
    <t xml:space="preserve">Фактически исполненный           </t>
  </si>
  <si>
    <t>Доля освоения финансовых средств, %</t>
  </si>
  <si>
    <t>Оценка эффективности использования бюджетных средств, балл</t>
  </si>
  <si>
    <t>Наименование показателя</t>
  </si>
  <si>
    <t>Ед.       измерения</t>
  </si>
  <si>
    <t xml:space="preserve">Утвержденный план             </t>
  </si>
  <si>
    <t xml:space="preserve">Фактическое значение  </t>
  </si>
  <si>
    <t>1.</t>
  </si>
  <si>
    <t>1. Доля численности обучающихся в образовательных организациях общего образования, обучающихся в соответствии с новыми федеральными государственными образовательными стандартами (в общей численности обучающихся в организациях общего образования)</t>
  </si>
  <si>
    <t>%</t>
  </si>
  <si>
    <t>2. Отношение средней заработной платы педагогических работников общеобразовательных организаций к средней заработной плате в автономном округе (указ Президента Российской Федерации от 07 мая 2012 года № 597)</t>
  </si>
  <si>
    <t>3. Отношение средней заработной платы педагогических работников дошкольных образовательных организаций к средней заработной плате в сфере общего образования в автономном округе (указ Президента Российской Федерации от 07 мая 2012 года № 597)</t>
  </si>
  <si>
    <t>МБ</t>
  </si>
  <si>
    <t>ОБ</t>
  </si>
  <si>
    <t>1.1.2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</si>
  <si>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</si>
  <si>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1.1.3</t>
  </si>
  <si>
    <t>Предоставление общего и бесплатного образования (обучения и воспитания) детей с отклонениями в развитии и (или) в состоянии здоровья по основным общеобразовательным программам и программам коррекционного обучения</t>
  </si>
  <si>
    <t>1.1.4</t>
  </si>
  <si>
    <t>Предоставление услуг дополнительного образования</t>
  </si>
  <si>
    <t>Задача 2: Подготовка специалистов в образовательных организациях высшего образования</t>
  </si>
  <si>
    <t>Итого по подпрограмме 1</t>
  </si>
  <si>
    <t>1.2.1</t>
  </si>
  <si>
    <t>Строительство объектов образования</t>
  </si>
  <si>
    <t>ед.</t>
  </si>
  <si>
    <t>Итого по подпрограмме 2</t>
  </si>
  <si>
    <t>1.3.2.</t>
  </si>
  <si>
    <t>Реализация инновационной деятельности в системе образования</t>
  </si>
  <si>
    <t xml:space="preserve">2. Доля образовательных организаций, реализующих образовательные проекты в режиме инновационных площадок </t>
  </si>
  <si>
    <t>Задача 3: Создание условий для поддержки талантливых детей</t>
  </si>
  <si>
    <t>1.3.3</t>
  </si>
  <si>
    <t>Поддержка талантливых детей и молодежи, развитие творческих и интеллектуальных способностей учащихся. Проведение конкурсов, фестивалей, акций</t>
  </si>
  <si>
    <t>3. Доля обучающихся, ставших победителями и призерами очных региональных и всероссийских творческих, интеллектуальных, технических, социальных, экологических и др. конкурсных мероприятий</t>
  </si>
  <si>
    <t>1.3.4.</t>
  </si>
  <si>
    <t>Специальная оценка условий труда</t>
  </si>
  <si>
    <t>Задача 4: Содействие развитию профессионального мастерства педагогических и руководящих кадров</t>
  </si>
  <si>
    <t>1.3.5.</t>
  </si>
  <si>
    <t>Проведение  и участие в мероприятиях с привлечением педагогических работников системы образования города</t>
  </si>
  <si>
    <t>Задача 5: Создание безбарьерной среды, обеспечивающей доступ в образовательные организации детей с ограниченными возможностями и их социализацию в общество</t>
  </si>
  <si>
    <t>1.3.6.</t>
  </si>
  <si>
    <t>Осуществление мероприятий по созданию в образовательных организациях без барьерной среды</t>
  </si>
  <si>
    <t>Итого по подпрограмме 3</t>
  </si>
  <si>
    <t xml:space="preserve">Подпрограмма 4. "Совершенствование организации горячего питания обучающихся общеобразовательных учреждений"
</t>
  </si>
  <si>
    <t>Цель: Сохранение и укрепление здоровья обучающихся путем организации качественного, сбалансированного питания в школах</t>
  </si>
  <si>
    <t xml:space="preserve">Задача 1. Обеспечение обучающихся общеобразовательных организаций питанием высокого качества и безопасности </t>
  </si>
  <si>
    <t>1.4.1</t>
  </si>
  <si>
    <t xml:space="preserve">Организация горячего питания 
обучающихся в общеобразовательных организациях
</t>
  </si>
  <si>
    <t>1. Доля общеобразовательных организаций (от общего числа общеобразовательных организаций), в которых обеспечена возможность пользоваться современными столовыми</t>
  </si>
  <si>
    <t>2. Доля обучающихся в общеобразовательных организациях (от общей численности обучающихся в общеобразовательных организациях), которые получают качественное горячее питание</t>
  </si>
  <si>
    <t>Итого по подпрограмме 4</t>
  </si>
  <si>
    <t xml:space="preserve">Подпрограмма 5. "Реализация приоритетного национального проекта "Образование"
</t>
  </si>
  <si>
    <t>Цель: Создание условий для удовлетворения потребностей жителей города в качественном образовании путем реализации приоритетного национального
проекта «Образование»</t>
  </si>
  <si>
    <t>Задача 1. Стимулирование образовательных организаций, активно внедряющих образовательные технологии (гранты Главы города лучшим организациям)</t>
  </si>
  <si>
    <t>1.5.1</t>
  </si>
  <si>
    <t>Организация работы по присуждению гранта Главы города лучшей общеобразовательной организации</t>
  </si>
  <si>
    <t>1. Количество образовательных организаций, участвующих в конкурсном отборе на присуждение   грантов Главы города</t>
  </si>
  <si>
    <t>Задача 2. Поддержка талантливой молодежи (в том числе гранты Главы города)</t>
  </si>
  <si>
    <t>1.5.2</t>
  </si>
  <si>
    <t>Организация  работы по присуждению грантов Главы города талантливой молодежи</t>
  </si>
  <si>
    <t>2.  Доля обучающихся и воспитанников, получивших поощрение в различных формах, от общего их числа</t>
  </si>
  <si>
    <t>3. Доля детей, привлекаемых к участию в творческих, интеллектуальных, спортивных мероприятиях, от общего числа детей, обучающихся в образовательных организациях</t>
  </si>
  <si>
    <t>Задача 3. Поощрение лучших учителей</t>
  </si>
  <si>
    <t>1.5.3</t>
  </si>
  <si>
    <t>Организация  работы по присуждению грантов Главы города лучшим педагогам</t>
  </si>
  <si>
    <t>4. Доля педагогов, участвующих в диссеминации собственного опыта</t>
  </si>
  <si>
    <t>Итого по подпрограмме 5</t>
  </si>
  <si>
    <t xml:space="preserve">Подпрограмма 6 "Обеспечение  реализации муниципальной программы "Развитие образования на 2014 -2020 годы"
</t>
  </si>
  <si>
    <t>Цель: Финансовое, организационно-методическое, информационно-техническое обеспечение реализации муниципальной программы</t>
  </si>
  <si>
    <t>Задача. Обеспечение деятельности аппарата и отделов Управления образования</t>
  </si>
  <si>
    <t>1.6.1</t>
  </si>
  <si>
    <t>Расходы на руководство и управление в сфере установленных функций</t>
  </si>
  <si>
    <t>1. Укомплектованность высококвалифицированными кадрами МУ «Управление образования Администрации города Губкинского»</t>
  </si>
  <si>
    <t xml:space="preserve">2. Освоение денежных средств, утвержденных на реализацию программных мероприятий </t>
  </si>
  <si>
    <t>1.6.2</t>
  </si>
  <si>
    <t>Расходы на экономическое, бухгалтерское и организационно-техническое сопровождение</t>
  </si>
  <si>
    <t>Итого по подпрограмме 6</t>
  </si>
  <si>
    <t>Подпрограмма 7. "Обеспечение мер социальной поддержки в сфере образования"</t>
  </si>
  <si>
    <t>Цель: Развитие системы государственной поддержки в системе образования</t>
  </si>
  <si>
    <t>Задача : Исполнение переданных полномочий в части обеспечения мер социальной поддержки</t>
  </si>
  <si>
    <t>1.7.1</t>
  </si>
  <si>
    <t>Ежемесячные пособия молодым специалистам</t>
  </si>
  <si>
    <t>1. Доля учителей общеобразовательных организаций в возрасте до 35 лет, в общей численности учителей общеобразовательных организаций</t>
  </si>
  <si>
    <t>1.7.2</t>
  </si>
  <si>
    <t>Единовременное пособие молодым специалистам муниципальных организаций</t>
  </si>
  <si>
    <t>2. Доля педагогических работников, получивших единовременные пособия в качестве молодых специалистов, от общего числа обратившихся, имеющих право на льготу</t>
  </si>
  <si>
    <t>1.7.3</t>
  </si>
  <si>
    <t>Единовременные пособия при назначении страховой пенсии по старости</t>
  </si>
  <si>
    <t>3. Доля детей, оставшихся без попечения родителей, получающих компенсацию (0 – 18 лет), от общего количества обратившихся, имеющих право на компенсацию</t>
  </si>
  <si>
    <t>1.7.4</t>
  </si>
  <si>
    <t>Социальная поддержка и социальное обслуживание  детей - сирот и детей, оставшихся без попечения родителей</t>
  </si>
  <si>
    <t>4. Доля воспитанников, чьи родители получают ежемесячную компенсацию родительской платы за содержание ребёнка в государственных и муниципальных образовательных организациях, от общей численности воспитанников</t>
  </si>
  <si>
    <t>1.7.5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</si>
  <si>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</si>
  <si>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5. Доля педагогических работников, получивших пособие при назначении трудовой пенсии по старости в общем количестве работников уходящих на пенсию, имеющих право на выплату</t>
  </si>
  <si>
    <t>1.7.6</t>
  </si>
  <si>
    <t>Ежемесячная компенсационная выплата одному из родителей на ребенка в возрасте от полутора до пяти лет, не посещающего дошкольное образовательное учреждение в автономном округе</t>
  </si>
  <si>
    <t>6. Доля детей, чьи родители получают ежемесячные выплаты на ребёнка, не посещающего дошкольную образовательную организацию, от общей численности детей, чьи родители обратились за выплатой</t>
  </si>
  <si>
    <t>1.7.7</t>
  </si>
  <si>
    <t>Социальная поддержка и социальное обслуживание детей-сирот и детей, оставшихся без попечения родителей, в приемных семьях</t>
  </si>
  <si>
    <t>Итого по подпрограмме 7</t>
  </si>
  <si>
    <t>средства местного бюджета</t>
  </si>
  <si>
    <t>средства окружного бюджета</t>
  </si>
  <si>
    <t>2.</t>
  </si>
  <si>
    <t>Подпрограмма 2. «Модернизация и развитие социального обслуживания населения на 2014-2020 годы» (не финансировалась)</t>
  </si>
  <si>
    <t>Подпрограмма 3. «Создание условий для обеспечения реализации муниципальной  программы «Социальная поддержка граждан на 2014-2020 годы»</t>
  </si>
  <si>
    <t>Цель:   Повышение эффективности управления в сфере социальной поддержки и социального обслуживания</t>
  </si>
  <si>
    <t>Задача : Кадровое, нормативно-правовое и финансовое обеспечение муниципальной программы</t>
  </si>
  <si>
    <t>Основное мероприятие: Обеспечение исполнения функций в установленной сфере деятельности</t>
  </si>
  <si>
    <t>2.3.1</t>
  </si>
  <si>
    <t xml:space="preserve">Осуществление отдельных государственных полномочий Ямало-Ненецкого автономного округа в сфере социальной поддержки и социального обслуживания  </t>
  </si>
  <si>
    <t xml:space="preserve">1. Укомплектованность Управления квалифицированными кадрами
</t>
  </si>
  <si>
    <t>100</t>
  </si>
  <si>
    <t>2.3.2</t>
  </si>
  <si>
    <t>Осуществление государственных полномочий Ямало-Ненецкого автономного округа по организации и осуществлению деятельности по опеке и попечительству над совершеннолетними недееспособными гражданами</t>
  </si>
  <si>
    <t>2. Количество обоснованных жалоб от населения</t>
  </si>
  <si>
    <t>0</t>
  </si>
  <si>
    <t>2.3.3</t>
  </si>
  <si>
    <t>Обеспечение деятельности органов местного самоуправления</t>
  </si>
  <si>
    <t>3. Доля обращений граждан, рассмотренных в установленные законодательством сроки, от общего количества обращений</t>
  </si>
  <si>
    <t>2.3.4</t>
  </si>
  <si>
    <t>Осуществление капитального ремонта МУ «УТиСЗН», ремонт автомобиля</t>
  </si>
  <si>
    <t xml:space="preserve">4. Удельный вес совершеннолетних недееспособных граждан, находящихся под опекой
</t>
  </si>
  <si>
    <t>Подпрограмма 4. «Совершенствование системы охраны труда на 2014-2020 годы»</t>
  </si>
  <si>
    <t xml:space="preserve">Цель: Обеспечение безопасных условий и охраны труда в организациях </t>
  </si>
  <si>
    <t>Задача: Содействие  сторонам социального партнерства в организации работ по охране труда</t>
  </si>
  <si>
    <t>2.4.1</t>
  </si>
  <si>
    <t>Улучшение условий и охраны труда в организациях,направленное на снижение профессиональных рисков</t>
  </si>
  <si>
    <t>1. Удельный вес работников, охваченных периодическими медицинскими осмотрами</t>
  </si>
  <si>
    <t>2. Удельный вес работников, обученных по охране труда</t>
  </si>
  <si>
    <t>3. Численность пострадавших в результате несчастных случаев на производстве в расчете на 1 тыс. работающих</t>
  </si>
  <si>
    <t>4. Удельный вес проведённых уведомительных регистраций коллективных договоров и дополнитель
ных соглашений к ним в установленный срок к общему количеству обращений, поступивших на уведомительную регистрацию</t>
  </si>
  <si>
    <t>Подпрограмма 5. «Совершенствование социальной поддержки семей и детей на 2014-2020 годы»</t>
  </si>
  <si>
    <t>Цель: Содействие улучшению демографической ситуации в городе, укреплению института семьи, повышению статуса материнства, отцовства и детства, профилактике семейного и детского неблагополучия, социального сиротства</t>
  </si>
  <si>
    <t>Задача: Создание условий для развития творческого потенциала семей и детей</t>
  </si>
  <si>
    <t>2.5.1</t>
  </si>
  <si>
    <t>Организация и проведение на территории муниципального образования город Губкинский, мероприятий, приуроченных к Международному дню семьи, Международному дню защиты детей, Дню матери, Дню семьи, любви и верности</t>
  </si>
  <si>
    <t xml:space="preserve">1. Удельный вес граждан, охваченных мероприятиями, приуроченными к Международному дню семьи, Международному дню защиты детей, Дню матери, Дню семьи, любви и верности от общей численности населения города
</t>
  </si>
  <si>
    <t>Итого по программе 2</t>
  </si>
  <si>
    <t>Оценка степени достижения показателей программы 2</t>
  </si>
  <si>
    <t>средства федерального бюджета</t>
  </si>
  <si>
    <t>3.</t>
  </si>
  <si>
    <t>Муниципальная программа "Доступная среда на 2014-2020 годы" (не финансировалась)</t>
  </si>
  <si>
    <t>4.</t>
  </si>
  <si>
    <t xml:space="preserve">кол-во
семей
</t>
  </si>
  <si>
    <t>Возмещение затрат по содержанию   незаселенных  жилых  помещений  муниципального жилищного фонда</t>
  </si>
  <si>
    <t>4.6.1</t>
  </si>
  <si>
    <t>Возмещение затрат по содержанию и текущему ремонту незаселенных жилых помещений муниципального жилищного фонда</t>
  </si>
  <si>
    <t>1. Обеспечение субсидирования содержания незаселенного муниципального жилищного фонда</t>
  </si>
  <si>
    <t>4.6.2</t>
  </si>
  <si>
    <t xml:space="preserve">Возмещение затрат по предоставлению коммунальной услуги (отопление) по незаселенному муниципальному жилищному фонду  </t>
  </si>
  <si>
    <t>Подпрограмма 7. "Обеспечение коммунальными услугами населения города Губкинского на 2014 - 2020 годы" (не реализовывалась)</t>
  </si>
  <si>
    <t>Подпрограмма 8. "Развитие систем коммунальной инфраструктуры города Губкинского на 2014-2020 годы"</t>
  </si>
  <si>
    <t>Цель : Обеспечение готовности коммунальных систем жизнеобеспечения к осеннее – зимнему периоду</t>
  </si>
  <si>
    <t>Задача: Проведение комплекса мероприятий по ремонту, замене и реконструкции объектов коммунальной инфраструктуры</t>
  </si>
  <si>
    <t>4.8.1</t>
  </si>
  <si>
    <t>Капитальный ремонт и ремонт объектов энергетики и коммунального комплекса</t>
  </si>
  <si>
    <t>1. Доля протяженности отремонтированных электросетей</t>
  </si>
  <si>
    <t>Итого по подпрограмме 8</t>
  </si>
  <si>
    <t>Подпрограмма 9. "Замена лифтового оборудования, признанного непригодным к эксплуатации, в многоквартирных домах, расположенных на территории муниципального образования город Губкинский  на 2014 -2020 годы"(не финансировалась)</t>
  </si>
  <si>
    <t>Итого по муниципальной программе 4</t>
  </si>
  <si>
    <t>Оценка степени достижения показателей программы 4</t>
  </si>
  <si>
    <t>в т.ч. средства местного бюджета</t>
  </si>
  <si>
    <t>Итого по продпрограмме 1</t>
  </si>
  <si>
    <t>Итого по продпрограмме 3</t>
  </si>
  <si>
    <t>Итого по муниципальной программе 6</t>
  </si>
  <si>
    <t>чел.</t>
  </si>
  <si>
    <t>8.</t>
  </si>
  <si>
    <t xml:space="preserve">Оценка степени достижения показателей </t>
  </si>
  <si>
    <t>Итого по продпрограмме 2</t>
  </si>
  <si>
    <t>экз.</t>
  </si>
  <si>
    <t>Итого по муниципальной программе 9</t>
  </si>
  <si>
    <t>Оценка степени достижения показателей программы 9</t>
  </si>
  <si>
    <t>Цель: Обеспечение высокого качества образования, соответствующего потребностям граждан и перспективным задачам развития экономики Бирилюсского района, государственная поддержка детей-сирот, детей, оставшихся без попечения родителей, отдых и оздоровление детей в летний период</t>
  </si>
  <si>
    <t xml:space="preserve">Подпрограмма 1. "Развитие  дошкольного, общего и  дополнительного образования детей "
</t>
  </si>
  <si>
    <t>1. Уровень охвата детей от 3 до 7 лет местами в дошкольных образовательных учреждениях</t>
  </si>
  <si>
    <t>2. 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Бирилюсского района (с учетом групп кратковременного пребывания</t>
  </si>
  <si>
    <t>3. Удельный вес воспитанников дошкольных образовательных организаций, расположенных на территории Бирилюсского района,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Бирилюсского района</t>
  </si>
  <si>
    <t xml:space="preserve">4.Удельный вес образовательных учреждений Бирилюсского района, 
в которых оценка деятельности дошкольных образовательных организаций,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(не менее чем в 80 % дошкольных организаций)
</t>
  </si>
  <si>
    <t>Задача 2: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</si>
  <si>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Задача 3: Обеспечить поступательное развитие районной системы дополнительного образования за счет разработки и реализации современных образовательных программ, дистанционных и сетевых форм их реализации</t>
  </si>
  <si>
    <t>Задача 4: Содействовать выявлению и поддержке одаренных детей</t>
  </si>
  <si>
    <t xml:space="preserve">Задача 5: Обеспечить безопасный, качественный отдых и оздоровление детей в летний период </t>
  </si>
  <si>
    <t xml:space="preserve">Подпрограмма 2. "Развитие кадрового потенциала отрасли"
</t>
  </si>
  <si>
    <t>1. Удельный вес численности учителей в возрасте до 30 лет в общей численности учителей общеобразовательных организаций, расположенных на территории Бирилюсского района</t>
  </si>
  <si>
    <t>Задача 1. Содействовать сокращению педагогических вакансий в образовательных учреждениях района посредством привлечения, закрепления и создания условий для профессионального развития педагогов образовательных учреждений края, в том числе за счет привлечения молодых учителей в возрасте до 30 лет;</t>
  </si>
  <si>
    <t>Задача 2. Обеспечить функционирование системы подготовки, переподготовки и повышения квалификации педагогических кадров и ее модернизацию;</t>
  </si>
  <si>
    <t>Задача 3. Обеспечить поддержку лучших педагогических работников</t>
  </si>
  <si>
    <t xml:space="preserve">Подпрограмма 3. "Господдержка детей-сирот, расширение практики применения семейных форм воспитания
</t>
  </si>
  <si>
    <t>Цель: развитие семейных форм воспитания детей-сирот и детей, оставшихся без попечения родителей, оказание муниципальной поддержки детям-сиротам и детям, оставшимся без попечения родителей, а также лицам из их числа.</t>
  </si>
  <si>
    <t>Задача1:Обеспечить реализацию мероприятий, направленных на развитие в Бирилюсском районе семейных форм воспитания детей-сирот и детей, оставшихся без попечения родителей;</t>
  </si>
  <si>
    <t>Количество детей-сирот, детей, оставшихся без попечения родителей, а также лиц из их числа, которым необходимо приобрести жилые помещения в соответствии с соглашением о предоставлении субсидий из федерального бюджета бюджету Бирилюсского района</t>
  </si>
  <si>
    <t xml:space="preserve">Численность детей-сирот,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помещениями </t>
  </si>
  <si>
    <t>Подпраграмма 4. "Обеспечение реализации муниципальной программы и прочие мероприятия"</t>
  </si>
  <si>
    <t>Задача 1: Организация деятельности аппарата Управления и учреждений, обеспечивающих деятельность образовательных учреждений, направленной на эффективное управление отраслью;</t>
  </si>
  <si>
    <t>Задача 2: Обеспечение соблюдения требований законодательства Российской Федерации в сфере образования организациями, осуществляющими образовательную деятельность на территории Бирилюсского района (за исключением случаев, установленных федеральным законодательством), а также органами местного самоуправления, осуществляющими управление в сфере образования на территории Бирилюсского района</t>
  </si>
  <si>
    <t>1.Соблюдение сроков предоставления годовой бюджетной отчетности (Управление образования администрации Бирилюсского  района)</t>
  </si>
  <si>
    <t>2.Своевременность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Бирилюсского района, осуществляющими функции и полномочия учредителя (Управление образования администрации Бирилюсского района)</t>
  </si>
  <si>
    <t>3.Своевременность представления уточненного фрагмента реестра расходных обязательств Главного распорядителя (Управление образования администрации Бирилюсского района)</t>
  </si>
  <si>
    <t xml:space="preserve">Итого по  подпрограмме 4  </t>
  </si>
  <si>
    <t>Цель: Формирование кадрового ресурса отрасли, обеспечивающего необходимое качество образования детей и молодежи, соответствующее потребностям граждан</t>
  </si>
  <si>
    <t xml:space="preserve">Цель: Создание условий для эффективного управления </t>
  </si>
  <si>
    <t>Итого по подпраграмме 2</t>
  </si>
  <si>
    <t xml:space="preserve">Оценка степени достижения показателей программы </t>
  </si>
  <si>
    <t>Цель: Создание условий для развития потенциала молодежи и его реализации в интересах развития муниципального образования Бирилюсский район.</t>
  </si>
  <si>
    <t>Цель: Создание условий для развития молодежной политики и  реализации мероприятий  в интересах развития  муниципального образования Бирилюсский район.</t>
  </si>
  <si>
    <t>Задача 1: Создание условий для дальнейшего развития и совершенствования системы патриотического воспитания</t>
  </si>
  <si>
    <t>Задача 2: Информирование подростков и молодежи о потенциальных возможностях развития и занятости; оказание содействия трудоустройству;</t>
  </si>
  <si>
    <t>Задача 3: Поддержка одаренной и талантливой молодежи;</t>
  </si>
  <si>
    <t>Задача 4: Поддержка развития флагманских программ в Бирилюсском районе, реализуемых многопрофильным молодежным центром Бирилюсского района для вовлечения молодежи от 14 до 30 лет</t>
  </si>
  <si>
    <t>4. Количество молодых граждан, вовлеченных в патриотические акции и мероприятия;</t>
  </si>
  <si>
    <t xml:space="preserve">Подпрограмма 1. «Развитие молодежной политики  на территории  Бирилюсского района» </t>
  </si>
  <si>
    <t xml:space="preserve">Цель: Государственная поддержка в решении жилищной проблемы молодых семей, признанных в установленном порядке нуждающимися в улучшении жилищных условий                               </t>
  </si>
  <si>
    <t>Задача 1: 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</si>
  <si>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 xml:space="preserve">Задача 2: Создание условий для привлечения молодыми семьями собственных средств, финансовых средств кредитных организаций и других организаций, предоставляющих кредиты и займы, в том числе ипотечные жилищные кредиты, для приобретения жилья или строительства индивидуального жилого дома                                            </t>
  </si>
  <si>
    <t xml:space="preserve">ед.
</t>
  </si>
  <si>
    <t>чел</t>
  </si>
  <si>
    <t>Итого по подпраграмме 1</t>
  </si>
  <si>
    <t xml:space="preserve">Итого по программе 3, в т.ч. </t>
  </si>
  <si>
    <t>Оценка степени достижения показателя программы</t>
  </si>
  <si>
    <t xml:space="preserve">             Подпрограмма 2. "Обеспечение жильем молодых семей Бирилюсского района</t>
  </si>
  <si>
    <t>Подпрограмма 2. "Развитие   спортивной подготовки в Бирилюсском районе""</t>
  </si>
  <si>
    <t>Цель:Формирование цельной системы подготовки спортивного резерва</t>
  </si>
  <si>
    <t>Задача 1. Формирование единой системы поиска, выявления и поддержки одаренных детей, повышение качества управления подготовкой спортивного резерва;</t>
  </si>
  <si>
    <t>Задача 2. Развитие кадровой политики подготовки спортивного резерва;</t>
  </si>
  <si>
    <t>Задача 3. Совершенствование системы мероприятий, направленных на поиск и поддержку талантливых, одаренных детей</t>
  </si>
  <si>
    <t xml:space="preserve">2.Количество детей обучающихся, занимающихся  в учреждениях в области  физической культуры и спорта на территории Бирилюсского района.   </t>
  </si>
  <si>
    <t>Цель:Обеспечение условий, способствующих созданию безопасного проживания граждан  в Бирилюсском районе</t>
  </si>
  <si>
    <t xml:space="preserve">Задача 1:. Обеспечение функционирования единой дежурной диспетчерской службы Бирилюсского района; </t>
  </si>
  <si>
    <t>Задача 2:Снижение рисков и смягчение последствий чрезвычайных ситуаций природного и техногенного характера в районе;</t>
  </si>
  <si>
    <t>Цель1:Обеспечение функционирования единой дежурной диспетчерской службы Бирилюсского района</t>
  </si>
  <si>
    <t>Цель2:Снижение рисков и смягчение последствий чрезвычайных ситуаций природного и техногенного характера в районе.</t>
  </si>
  <si>
    <t>Задача 1:Обеспечение условий для беспрепятственного приема от населения, а также от других источников сообщений от любых происшествиях, несущих информацию об угрозе или факте возникновения ЧС природного, техногенного или биолого-социального характера;</t>
  </si>
  <si>
    <t>Задача 2:Обеспечение контроля за наличием связи с наиболее важными объектами и взамодействующими службами;</t>
  </si>
  <si>
    <t>Задача 3: Материальное обеспечение деятельности ЕДДС;</t>
  </si>
  <si>
    <t>Задача 4:Обеспечение сельских поселений первичными мерами пожарной безопасности.</t>
  </si>
  <si>
    <t xml:space="preserve">1. Сокращение времени от получения сведений до оповещения руководителей о возникновении ЧС </t>
  </si>
  <si>
    <t>3.Обеспечение трансферты сельским поселениям на обеспечение первичных мер пожарной безопасности</t>
  </si>
  <si>
    <t>4.Пропаганда пожарной безопасности (патрулирование, распространение листовок и памяток)</t>
  </si>
  <si>
    <t>2. Периодическая переподготовка дежурных и тестирование на оперативность действий;</t>
  </si>
  <si>
    <t>мин</t>
  </si>
  <si>
    <t>раз/в год</t>
  </si>
  <si>
    <t>Цель: Усиление мер по защите населения, объектов первоочередной антитеррористической защиты, расположенных на территории района, от террористической угрозы, своевременное предупреждение, выявление и пресечение террористической и экстремистской деятельности.</t>
  </si>
  <si>
    <t>Задача 1:Совершенствование систем технической защиты критически важных объектов и мест массового скопления людей, которые могут быть избраны террористами в качестве потенциальных целей преступных посягательств;</t>
  </si>
  <si>
    <t>Задача 2: Усиление воспитательной, пропагандистской работы с населением в области, направленной на предупреждение террористической и экстремистской деятельности, повышение бдительности</t>
  </si>
  <si>
    <t xml:space="preserve">Несанкционированные проникновения на административные объекты </t>
  </si>
  <si>
    <t xml:space="preserve">Количество проведённых лекций, занятий на тематику в области антитеррористической защиты населения </t>
  </si>
  <si>
    <t>Качество фиксаций  видеоаппаратурой случаев несанкционированного проникновения  на объекты с массовым пребыванием людей, отсутствие сбоев работы аппаратуры</t>
  </si>
  <si>
    <t>Итого по муниципальной программе 5</t>
  </si>
  <si>
    <t>Цель: Обеспечение долгосрочной сбалансированности и устойчивости бюджетной системы Бирилюсского района, повышение качества и прозрачности управления муниципальными финансами</t>
  </si>
  <si>
    <t>Задача 1: 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и повышение финансовой самостоятельности местных бюджетов;</t>
  </si>
  <si>
    <t>Задача 2: Эффективное управление муниципальным долгом Бирилюсского района;</t>
  </si>
  <si>
    <t>Задача 3:Обеспечение своевременного осуществления внутреннего  муниципального финансового контроля за соблюдением законодательства в финансово-бюджетной сфере;</t>
  </si>
  <si>
    <t xml:space="preserve">Задача 4:Создание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 местного  бюджета  </t>
  </si>
  <si>
    <t>Задача 1:Создание условий для обеспечения финансовой устойчивости бюджетов поселений;</t>
  </si>
  <si>
    <t>Задача 2:Повышение качества реализации органами местного самоуправления закрепленных за ними полномочий;</t>
  </si>
  <si>
    <t>1. Минимальный размер бюджетной обеспеченности муниципальных образований Бирилюсского района после выравнивания</t>
  </si>
  <si>
    <t>2.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</si>
  <si>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тыс руб.</t>
  </si>
  <si>
    <t>тыс. руб.</t>
  </si>
  <si>
    <t xml:space="preserve"> не менее 2,25</t>
  </si>
  <si>
    <t>Цель: Обеспечение равных условий для устойчивого и эффективного исполнения расходных обязательств поселений района, обеспечение сбалансированности и повышение финансовой самостоятельности местных бюджетов</t>
  </si>
  <si>
    <t>Подпрограмма 1: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Бирилюсского района»</t>
  </si>
  <si>
    <t>Подпрограмма 2: «Управление муниципальным долгом Бирилюсского района»</t>
  </si>
  <si>
    <t>Цель: Эффективное управление муниципальным  долгом Бирилюсского района</t>
  </si>
  <si>
    <t>Задача 1:Сохранение объема и структуры муниципального долга на экономически безопасном уровне</t>
  </si>
  <si>
    <t>Задача 2:Соблюдение ограничений по объему муниципального  долга и расходам на его обслуживание установленных федеральным законодательством;</t>
  </si>
  <si>
    <t>Задача 3:Обслуживание муниципального  долга</t>
  </si>
  <si>
    <t>3.Просроченная задолженность по долговым обязательствам Бирилюсского района</t>
  </si>
  <si>
    <t>тыс.руб.</t>
  </si>
  <si>
    <t>не более 50</t>
  </si>
  <si>
    <t>Подпрограмма 3: "Обеспечение реализации муниципальной программы и прочие мероприятия"</t>
  </si>
  <si>
    <t>Цель:Обеспечение реализации муниципальной программы и прочие мероприятия</t>
  </si>
  <si>
    <t>Задача 1:Повышение качества планирования и управления муниципальными финансами, развитие программно-целевых принципов формирования бюджета, а также содействие совершенствованию кадрового потенциала муниципальной  финансовой системы Бирилюсского района;</t>
  </si>
  <si>
    <t>Задача 2:Обеспечение доступа для граждан к информации о районном бюджете и бюджетном процессе в компактной и доступной форме</t>
  </si>
  <si>
    <t>1.Доля расходов районного бюджета, формируемых в рамках муниципальных программ Бирилюсского района</t>
  </si>
  <si>
    <t>2.Обеспечение исполнения расходных обязательств района ( без безвозмездных поступлений)</t>
  </si>
  <si>
    <t>3.Доля полученных заключенний Экспертного совета,осуществляющего проведение публичной независимой экспертизы проектов решений районного Совета депутатов Бирилюсского района в области бюджетной и налоговой политики</t>
  </si>
  <si>
    <t>4.Доля рассмотренных на заседаниях общественного совета при Финансовом управлении проектов нормативных правовых актов,касающихся принятия районного бюджета ,внесения в него изменений, а также утверждения отчета об его исполнении, подготавливаемых Финансовым управлением</t>
  </si>
  <si>
    <t>5.Размещение на официальном сайте  Бирилюсского района буклета «Путеводитель по бюджету Бирилюсского района»</t>
  </si>
  <si>
    <t>6.Доля районных казенных учреждений, которым доводится муниципальное задание</t>
  </si>
  <si>
    <t>не мен. 90</t>
  </si>
  <si>
    <t>не мен.95</t>
  </si>
  <si>
    <t xml:space="preserve">Муниципальная программа «Совершенствование земельно-имущественных отношений в Бирилюсском районе» </t>
  </si>
  <si>
    <t>1. Оформление земельных участков, регистрация права собственности</t>
  </si>
  <si>
    <t>2. Регистрация права собственности на муниципальное имущество, изготовление кадастровых паспортов</t>
  </si>
  <si>
    <t xml:space="preserve">Задача 1:Обеспечение государственной регистрации прав муниципальной собственности на имущественный комплекс (объекты, земли),
</t>
  </si>
  <si>
    <t>Задача 2:Обеспечение государственной регистрации права оперативного управления, хозяйственного ведения, аренды, безвозмездного пользования имуществом,</t>
  </si>
  <si>
    <t>Задача 3:Обеспечение государственной регистрации права постоянного (бессрочного) пользования, аренды  земельными участками;</t>
  </si>
  <si>
    <t>Цель 2:Формирование целостности и эффективной системы управления энергосбережением и повышением энергетической эффективности.</t>
  </si>
  <si>
    <t>Цель 1: Обеспечение населения края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</t>
  </si>
  <si>
    <t>Задача 1.  Развитие, модернизация и капитальный ремонт объектов коммунальной инфраструктуры и жилищного фонда Бирилюсского района;</t>
  </si>
  <si>
    <t>Задача 2. Внедрение рыночных механизмов жилищно-коммунального хозяйства и обеспечение доступности предоставляемых коммунальных услуг;</t>
  </si>
  <si>
    <t>Задача 3. Предупреждение ситуаций, которые могут привести к нарушению функционирования систем жизнеобеспечения населения;</t>
  </si>
  <si>
    <t>Подпрограмма 1. «Модернизация, реконструкция и капитальный ремонт объектов коммунальной инфраструктуры Бирилюсского района"</t>
  </si>
  <si>
    <t>Цель: Повышение надежности функционирования систем жизнеобеспечения населения</t>
  </si>
  <si>
    <t>Задача 1: Обеспечение безопасного функционирования энергообъектов и обновление материально-технической базы предприятий коммунального комплекса;</t>
  </si>
  <si>
    <t>Задача 4. Повышение энергосбережения и энергоэффективности</t>
  </si>
  <si>
    <t>Задача 2: Внедрение новых технологий, современной трубной продукции, котельного оборудования, водоочистных установок на объектах коммунального комплекса Красноярского края</t>
  </si>
  <si>
    <t>Подпрограмма 2. «Чистая вода Бирилюсского района»</t>
  </si>
  <si>
    <t>Цель: Обеспечение населения питьевой водой, соответствующей требованиям безопасности и безвредности, установленным санитарно-эпидемиологическими правилами</t>
  </si>
  <si>
    <t>Задача 1: Модернизация систем водоснабжения, водоотведения и очистки сточных вод Бирилюсского района;</t>
  </si>
  <si>
    <t>Задача 2: Создание условий для привлечения инвестиций для развития систем водоснабжения, водоотведения и очистки сточных вод Бирилюсского района;</t>
  </si>
  <si>
    <t>Задача 3: Развитие государственно-частного партнерства в сфере эксплуатации систем  водоснабжения, водоотведения и очистки сточных вод Бирилюсского района на основе концессионных соглашений.</t>
  </si>
  <si>
    <t xml:space="preserve">Подпрограмма 4 «Развитие информационного общества Бирилюсского района» </t>
  </si>
  <si>
    <t>Задача 1: Развитие сервисов на основе информационных технологий для упрощения процедур взаимодействия и коммуникации общества и государства.</t>
  </si>
  <si>
    <t>Задача 2:Обеспечение безопасности функционирования информационных и телекоммуникационных систем.</t>
  </si>
  <si>
    <t>Задача 3:Формирование и поддержание современной информационной и телекоммуникационной инфраструктуры.</t>
  </si>
  <si>
    <t>Итого по подпрограмме 4:</t>
  </si>
  <si>
    <r>
      <t>Подпрограмма 3 «</t>
    </r>
    <r>
      <rPr>
        <b/>
        <sz val="12"/>
        <rFont val="Times New Roman"/>
        <family val="1"/>
        <charset val="204"/>
      </rPr>
      <t>ЭНЕРГОСБЕРЕЖЕНИЕ И ПОВЫШЕНИЕ ЭНЕРГЕТИЧЕСКОЙ ЭФФЕКТИВНОСТИ В БИРИЛЮССКОМ РАЙОНЕ</t>
    </r>
    <r>
      <rPr>
        <b/>
        <sz val="14"/>
        <rFont val="Times New Roman"/>
        <family val="1"/>
        <charset val="204"/>
      </rPr>
      <t xml:space="preserve">» </t>
    </r>
  </si>
  <si>
    <t>Цель1 : Создание благоприятных условий для сельскохозяйственного развития поселений на основе реализации государственных полномочий по поддержке сельхозтоваропроизводителей</t>
  </si>
  <si>
    <t>Цель 2:Содействие развитию малого и среднего предпринимательства и повышение его роли в решении социальных и экономических задач в Бирилюсском районе, обеспечение  условий для интенсивного  роста субъектов малого и среднего предпринимательства и повышение потенциала развития их в  Бирилюсском районе  на основе создания современной рыночной  среды.</t>
  </si>
  <si>
    <t xml:space="preserve">Задача 1:Полное и своевременное исполнение переданных государственных полномочий по реализации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 </t>
  </si>
  <si>
    <t>Задача 2:Финансовая и имущественная поддержка субъектов малого и среднего предпринимательства, а также правовое, организационно – аналитическое и информационное обеспечение их деятельности</t>
  </si>
  <si>
    <t xml:space="preserve"> Цель: Развитие сельских территорий, рост занятости и уровня жизни сельского населения.</t>
  </si>
  <si>
    <t>Задача 2: Обеспечение исполнения полномочий по  реализации мероприятий государственной программы на основе эффективной деятельности органов  местного самоуправления в сфере развития агропромышленного комплекса.</t>
  </si>
  <si>
    <t>Задача 1: Поддержка и дальнейшее развитие малых форм хозяйствования на селе и повышение уровня доходов сельского населения;</t>
  </si>
  <si>
    <t>1. Количество ЛПХ</t>
  </si>
  <si>
    <t>3. Коэффициент обновления техники и оборудования</t>
  </si>
  <si>
    <t>4.Трудоустройство молодых специалистов</t>
  </si>
  <si>
    <t xml:space="preserve">Подпрограмма 2. «Поддержка развития субъектов малого и среднего предпринимательства в Бирилюсском районе» 
</t>
  </si>
  <si>
    <t>Цель:Создание благоприятных условий для развития малого и среднего предпринимательства и повышение его роли в решении социальных и экономических задач в Бирилюсском районе, обеспечение  условий для интенсивного  роста СМСП и повышение потенциала развития их в  Бирилюсском районе  на основе создания современной рыночной  среды.</t>
  </si>
  <si>
    <t>Задача 1: Правовое, организационное и аналитическое обеспечение деятельности субъектов малого и среднего предпринимательства;</t>
  </si>
  <si>
    <t>Задача 2:Обеспечение информационной поддержки деятельности субъектов малого и среднего предпринимательства;</t>
  </si>
  <si>
    <t>Задача 3: Имущественная поддержка субъектов малого и среднего предпринимательства;</t>
  </si>
  <si>
    <t>Задача 4: Финансовая поддержка субъектов малого и среднего предпринимательства</t>
  </si>
  <si>
    <t>1.Количество вновь созданных субъектов малого и среднего предпринимательства</t>
  </si>
  <si>
    <t>Итого по подпрограмме 1:</t>
  </si>
  <si>
    <t>3. Количество субъектов малого и среднего предпринимательства, получивших поддержку</t>
  </si>
  <si>
    <t>ед</t>
  </si>
  <si>
    <t>Цель: Создание условий для развития и реализации культурного и духовного потенциала населения Бирилюсского района</t>
  </si>
  <si>
    <t>Задача 1: «Сохранение, популяризация и эффективное использование культурного наследия Бирилюсского района»;</t>
  </si>
  <si>
    <t xml:space="preserve">Задача 2: «Обеспечение доступа населения 
к культурным ценностям и участию  в культурной жизни Бирилюсского  района»;
</t>
  </si>
  <si>
    <t>Задача 3: «Создание условий для устойчивого развития отрасли «Культура» в Бирилюсском районе»</t>
  </si>
  <si>
    <t xml:space="preserve">Задача :Развитие библиотечного дела; развитие музейного дела.
</t>
  </si>
  <si>
    <t>Цель: Сохранение и эффективное использование культурного наследия Бирилюсского района</t>
  </si>
  <si>
    <t>Подпрограмма 2 «Искусство и народное творчество»</t>
  </si>
  <si>
    <t>Цель 1: Обеспечение доступа населения Красноярского края к культурным благам и участию в культурной жизни</t>
  </si>
  <si>
    <t>Задача 1: Сохранение и развитие традиционной народной культуры;</t>
  </si>
  <si>
    <t xml:space="preserve">Задаяа 2: Организация и проведение культурных событий, в том числе на краевой, межрайонном, районном уровнях </t>
  </si>
  <si>
    <t xml:space="preserve">1.Количество посетителей муниципальных  учреждений культурно-досугового типа на 1 тыс. человек населения </t>
  </si>
  <si>
    <t xml:space="preserve">2. Число клубных формирований на 1 тыс. человек населения </t>
  </si>
  <si>
    <t xml:space="preserve">4.Число участников клубных формирований для детей в возрасте до 14 лет включительно </t>
  </si>
  <si>
    <t>Подпрограмма 3. «Обеспечение условий реализации программы и прочие мероприятия»</t>
  </si>
  <si>
    <t>Цель: Создание условий для устойчивого развития отрасли «культура»</t>
  </si>
  <si>
    <t>Задача 1: Поддержка  творческих работников культуры;</t>
  </si>
  <si>
    <t xml:space="preserve">Задача 2: Внедрение информационно-коммуникационных технологий в отрасли «культура», </t>
  </si>
  <si>
    <t xml:space="preserve">Задача 3: развитие информационных ресурсов; развитие инфраструктуры отрасли «культура»;
</t>
  </si>
  <si>
    <t>Задача 4: модернизация материально-технической базы  в сельских  учреждениях культуры;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</si>
  <si>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1.Доля детей, привлекаемых к участию в творческих мероприятиях, в общем числе детей</t>
  </si>
  <si>
    <t>2. Количество специалистов, повысивших квалификацию, прошедших переподготовку, обученных на семинарах и других мероприятиях</t>
  </si>
  <si>
    <t>3.Доля библиотек, подключенных к сети Интернет, в общем количестве общедоступных библиотек</t>
  </si>
  <si>
    <t xml:space="preserve">4.Количество библиографических записей 
в электронных каталогах краевых государственных библиотек  
</t>
  </si>
  <si>
    <t>Оценка степени достижения показателей программы</t>
  </si>
  <si>
    <t>Муниципальная программа «Развитие транспортной системы  Бирилюсского района»</t>
  </si>
  <si>
    <t>Цель: Сохранение и восстановление существующей дорожной сети автомобильных дорог и искусственных сооружений на них,   создание условий для развития перевозок пассажиров автомобильным транспортом по маршрутам регулярных перевозок на территории Бирилюсского района, совершенствование организации движения транспорта и пешеходов.</t>
  </si>
  <si>
    <t>Задача 1: Поддержание и непрерывное совершенствование технического уровня и эксплуатационного состояния, автомобильных дорог, способствующее повышению безопасности дорожного движения и эффективности работы автомобильного транспорта</t>
  </si>
  <si>
    <t>Задача 3: Повышение комплексной  безопасности дорожного движения</t>
  </si>
  <si>
    <t>Задача 2: Обеспечение доступности и повышение безопасного, качественного и эффективного транспортного обслуживания населения.</t>
  </si>
  <si>
    <t>Задача: Поддержание и непрерывное совершенствование технического уровня и эксплуатационного состояния, автомобильных дорог, способствующее повышению безопасности дорожного движения и эффективности работы автомобильного транспорта.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</si>
  <si>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0,99</t>
    </r>
    <r>
      <rPr>
        <b/>
        <i/>
        <sz val="14"/>
        <rFont val="Times New Roman"/>
        <family val="1"/>
        <charset val="204"/>
      </rPr>
      <t xml:space="preserve"> (Степень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</si>
  <si>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10, 30</t>
  </si>
  <si>
    <t>Обеспечение деятельности (оказание услуг) подведомственных учреждений</t>
  </si>
  <si>
    <t>01</t>
  </si>
  <si>
    <t>Проведение мероприятий, организация участия в мероприятиях, для детей и молодежи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</si>
  <si>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</si>
  <si>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</si>
  <si>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10</t>
  </si>
  <si>
    <t xml:space="preserve">Обеспечение деятельности (оказание услуг) подведомственных учреждений </t>
  </si>
  <si>
    <t>30, 36</t>
  </si>
  <si>
    <t>1.Отношение муниципального долга к доходпам районного бюджета за исключением безвозиездных поступлений</t>
  </si>
  <si>
    <t>Процентные платежи по муниципальному долгу</t>
  </si>
  <si>
    <t xml:space="preserve">Руководство и управление в сфере установленных функций органов местного самоуправления </t>
  </si>
  <si>
    <t>Обеспечение реализации отдельных мер по обеспечению ограничения платы граждан за коммунальные услуги</t>
  </si>
  <si>
    <t xml:space="preserve">1.Количество реконструируемых, модернизированных и технически перевооруженных сетей тепло-, водоснабжения, водоотведения
теплоснабжение
</t>
  </si>
  <si>
    <t>м.</t>
  </si>
  <si>
    <t>2.Доля реконструируемых, модернизированных и технически перевооркженных сетей тепло-, водоснабжения. Водоотведения</t>
  </si>
  <si>
    <t>3. Количество реконструируемых, модернизируемых и техничсески перевооруженных теплоснабжающих.тепловых объектов</t>
  </si>
  <si>
    <t>4. Доля снижения уровня износа объектов коммунальной инфраструктуры, ежегодно</t>
  </si>
  <si>
    <t>Софинансирование мероприятий по жизнеобеспечению объектов жилищно-коммунального хозяйства по выполнению полномочий поселений</t>
  </si>
  <si>
    <t>12</t>
  </si>
  <si>
    <t xml:space="preserve"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 , а также на приобретение технологического оборудования по исполнению переданных полномочий поселений </t>
  </si>
  <si>
    <t>шт</t>
  </si>
  <si>
    <t>Цель:  Повышение качества жизни населения района и  уровня взаимодействия граждан, организаций и государства на основе информационных и телекоммуникационных технологий:</t>
  </si>
  <si>
    <t>1.Доля сельских поселений района, подключенных к единой, высокоскоростной, защищенной телекоммуникационной сети.</t>
  </si>
  <si>
    <t>2. Доля жителей района, использующих, механизм получения муниципальных услуг в электронной форме</t>
  </si>
  <si>
    <t>Создание условий для развития услуг связи в малочисленных и труднодоступных пунктах Красноярского края</t>
  </si>
  <si>
    <t>Количество реконструированных и отремонтированных водопроводных сетей, ежегодно</t>
  </si>
  <si>
    <t>Количество реконструированных и отремонтированных систем водоотведения  и очистки сточных вод, ежегодно</t>
  </si>
  <si>
    <t>5. Количество пакетов документов представленных субъектами агропромышленного комплекса для получения государственной поддержки</t>
  </si>
  <si>
    <t>Организация проведений мероприятий по отлову, учету, содержанию с безнадзорными животными</t>
  </si>
  <si>
    <t>2. Созданно новых рабочих мест</t>
  </si>
  <si>
    <t>Руководство и управление в сфере установленных функций органов местного самоуправления</t>
  </si>
  <si>
    <t>тыс.чел</t>
  </si>
  <si>
    <t xml:space="preserve">Муниципальная  программа «Создание условий для сельскохозяйственного развития поселений, содействие развитию малого и среднего предпринимательства»
</t>
  </si>
  <si>
    <t>Подпрограмма 1 "Формирование муниципального имущества Бирилюсского района"</t>
  </si>
  <si>
    <t>Цель 1: Повышение эффективности использования земельных ресурсов при создании условий для увеличения социального, инвестиционного, производственного потенциала земли, стимулирование инвестиционной деятельности на рынке недвижимости в интересах удовлетворения потребностей общества и граждан, а также пополнение основных средств и укрепление материальной базы органа местного самоуправления</t>
  </si>
  <si>
    <t>Цель2: Создание условий для увеличения годового объема ввода жилья</t>
  </si>
  <si>
    <t>Задача 4: Наличие документов территориального планирования и градостроительного зонирования (внесение в них изменений) Бирилюсского района Красноярского края подготовленных к согласованию и утверждению.</t>
  </si>
  <si>
    <t xml:space="preserve">Задача 1: Обеспечение государственной регистрации:
- прав муниципальной собственности на имущественный комплекс (объекты, земли),
- права оперативного управления, хозяйственного ведения, аренды, безвозмездного пользования имуществом,
- права постоянного (бессрочного) пользования, аренды  земельными участками;
</t>
  </si>
  <si>
    <t>Задача 2: Повышение уровня оснащенности транспортными средствами органа местного самоуправления.</t>
  </si>
  <si>
    <t xml:space="preserve">Оценка недвижимости, признание прав и регулирование отношений по муниципальномй собственности </t>
  </si>
  <si>
    <t>Мероприятия по землепользованию и землеустройству</t>
  </si>
  <si>
    <t>Цель: Выработка и реализация единой политики в области эффективного использования и управления муниципальным имуществом Бирилюсского района</t>
  </si>
  <si>
    <t>Задача:Обеспечение высокого качества оказания услуг в сфере строительных, ремонтных, обслуживающих работ зданий, помещений, сооружений, находящихся в собственности администрации, соответствующего потребностям граждан и перспективным задачам развития экономики Бирилюсского района.</t>
  </si>
  <si>
    <t xml:space="preserve">Обеспечение деятельности (оказание услуг) подведомственных учреждений по исполнению переданных полномочий поселений по клубам </t>
  </si>
  <si>
    <t>не менее 90</t>
  </si>
  <si>
    <t>Подпрограмма 3 "Стимулирование жилищного строительства на территории Бирилюсского района"</t>
  </si>
  <si>
    <t>Цель: Создание условий для увеличения годового объема ввода жилья</t>
  </si>
  <si>
    <t>Задача:Наличие документов территориального планирования и градостроительного зонирования (внесение в них изменений) Бирилюсского района Красноярского края подготовленных к согласованию и утверждению</t>
  </si>
  <si>
    <t>балл</t>
  </si>
  <si>
    <t>Объем финансирования,  руб.</t>
  </si>
  <si>
    <t>1.1</t>
  </si>
  <si>
    <t>Цель 1: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детей, отдыха и оздоровления детей в летний период;</t>
  </si>
  <si>
    <t>Обеспечение деятельности (оказание услуг) казенных учреждений за счет средств от приносящей доход деятельности</t>
  </si>
  <si>
    <t>04, 10, 12</t>
  </si>
  <si>
    <t>Организация и проведение августовского педагогического совета</t>
  </si>
  <si>
    <t xml:space="preserve">Поддержка деятельности муниципальных молодежных центров </t>
  </si>
  <si>
    <t>Расходы на предоставление социальных выплат молодым семьям на приобретение (строительство ) жилья</t>
  </si>
  <si>
    <t>1. Количество молодых граждан, вовлеченных в мероприятия по поддержке одаренной и талантливой молодежи</t>
  </si>
  <si>
    <t>2. Количество участников мероприятий по поддержке таланливой и одаренной молодежи</t>
  </si>
  <si>
    <t>3.Информирование подростков и молодежи о потенциальных возможностях занятости</t>
  </si>
  <si>
    <t>Проведение мероприятий и организация участия в мероприятиях по спортивно-массовой работе</t>
  </si>
  <si>
    <t>10, 12</t>
  </si>
  <si>
    <t xml:space="preserve">Итого по подпрограмме 3 </t>
  </si>
  <si>
    <t>Подпрограмма 4 "Переселение граждан из аварийного жилищного фонда Бирилюсского района</t>
  </si>
  <si>
    <t xml:space="preserve">Цель: Финансовое и организационное обеспечение переселения граждан из аварийного жилищного фонда; создание безопасных и благоприятных условий проживания граждан; 
снижение доли аварийного жилья в жилищном фонде муниципальных образований Бирилюсского района Красноярского края;
устойчивое сокращение непригодного для проживания жилищного фонда;
</t>
  </si>
  <si>
    <r>
      <rPr>
        <b/>
        <sz val="12"/>
        <rFont val="Times New Roman"/>
        <family val="1"/>
        <charset val="204"/>
      </rPr>
      <t>Задача: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Строительство, в том числе участие в долевом строительстве многоквартирных домов, для последующего предоставления жилых помещений гражданам, переселяемым из аварийного жилищного фонда, в том числе строительство, а также участие в долевом строительстве домов, перечисленных в пункте 2 части 2 статьи 49 Градостроительного кодекса Российской Федерации (далее - строительство многоквартирных домов), для последующего предоставления жилых помещений гражданам, переселяемым из аварийного жилищного фонда;
приобретение у застройщиков жилых помещений в многоквартирных домах (в том числе в многоквартирных домах, строительство которых не завершено, включая многоквартирные дома, строящиеся (создаваемые) с привлечением денежных средств граждан и (или) юридических лиц) (далее - приобретение у застройщиков жилых помещений), для последующего предоставления жилых помещений гражданам, переселяемым из аварийного жилищного фонда;
приобретение жилых помещений в многоквартирных домах, в том числе у лиц, не являющихся застройщиками домов (далее - приобретение жилых помещений у лиц, не являющихся застройщиками), для последующего предоставления жилых помещений гражданам, переселяемым из аварийного жилищного фонда;
выплата лицам, в чьей собственности находятся жилые помещения, входящие в аварийный жилищный фонд, возмещения за изымаемые жилые помещения в соответствии со статьей 32 Жилищного кодекса Российской Федерации </t>
    </r>
  </si>
  <si>
    <t>кв.м</t>
  </si>
  <si>
    <t>08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</si>
  <si>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0,95 (</t>
    </r>
    <r>
      <rPr>
        <b/>
        <i/>
        <sz val="14"/>
        <rFont val="Times New Roman"/>
        <family val="1"/>
        <charset val="204"/>
      </rPr>
      <t>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</si>
  <si>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Выполнение отдельных государственных полномочий по решению вопросов поддержки сельскохозяйственного производства</t>
  </si>
  <si>
    <t>Мероприятия по проведению конкурсов, фестивалей и праздников</t>
  </si>
  <si>
    <t>2. Увеличение чистопородного КРС а ВФХ</t>
  </si>
  <si>
    <t>голов</t>
  </si>
  <si>
    <t>Доля дорог общего пользования местного значения соответствующих техническим и эксплуатационным требованиям</t>
  </si>
  <si>
    <t xml:space="preserve">Муниципальная программа «Развитие культуры» 
</t>
  </si>
  <si>
    <t>2.1</t>
  </si>
  <si>
    <t>2.2</t>
  </si>
  <si>
    <t xml:space="preserve">Подпрограмма 1 «Культурное наследие» </t>
  </si>
  <si>
    <t>Государственная поддержка отрасли культуры (поддержка лучших сельских учреждений культуры)</t>
  </si>
  <si>
    <t xml:space="preserve">Расходы на частичное финансирование (возмещение) расходов на повышение размеров оплаты труда отдельным категориям работников бюджетнойф сферы </t>
  </si>
  <si>
    <t>2.1.1</t>
  </si>
  <si>
    <t>2.1.2</t>
  </si>
  <si>
    <t>2.1.3</t>
  </si>
  <si>
    <t>2.1.4</t>
  </si>
  <si>
    <t>2.1.5</t>
  </si>
  <si>
    <t>2.1.6</t>
  </si>
  <si>
    <t>1. Удельный вес населения участвующего в платных культурно-досуговых мероприятиях, проводимых государственными (муниципальными) учреждениями культуры</t>
  </si>
  <si>
    <t xml:space="preserve">2.  Количество экземпляров новых поступлений в библиотечные фонды общедоступных библиотек </t>
  </si>
  <si>
    <t>3. Общее число книговыдач за год</t>
  </si>
  <si>
    <t>4. Доля представленных (во всех формах) зрителю музейных предметов в общем количестве музейных предметов основного фонда</t>
  </si>
  <si>
    <t>Расходы на проведение проверки достоверности определения сметной стоимости объекта капитального строительства в целях капитального ремонта муниципального имущества</t>
  </si>
  <si>
    <t>2.2.1</t>
  </si>
  <si>
    <t>2.2.2</t>
  </si>
  <si>
    <t>2.2.3</t>
  </si>
  <si>
    <t>2.2.4</t>
  </si>
  <si>
    <t>2.2.5</t>
  </si>
  <si>
    <t>2.2.6</t>
  </si>
  <si>
    <t>2.2.7</t>
  </si>
  <si>
    <t>Осуществление государственных полномочий в области архивного дела, переданных органам местного самоуправления Красноярского края</t>
  </si>
  <si>
    <t>Обеспечение деятельности (оказания услуг)подведомственных учреждений (Архив Бирилюсского района)</t>
  </si>
  <si>
    <t>3.1</t>
  </si>
  <si>
    <t>3.1.1</t>
  </si>
  <si>
    <t>3.1.2</t>
  </si>
  <si>
    <t>3.1.3</t>
  </si>
  <si>
    <t>3.1.4</t>
  </si>
  <si>
    <t>3.1.5</t>
  </si>
  <si>
    <t>Итого по муниципальной программе 2</t>
  </si>
  <si>
    <t xml:space="preserve">Муниципальная программа "Молодежная политика в Бирилюсском районе»
</t>
  </si>
  <si>
    <t xml:space="preserve"> </t>
  </si>
  <si>
    <t>5. Количество реализованных мероприятий по поддержке талантливой и одаренной молодежи</t>
  </si>
  <si>
    <t>6.Количество молодых граждан в возрасте от 14 до 30 лет, вовлеченных в мероприятия, направленные на развитие и поддерживание здорового образа жизни, укрепление здоровья молодежи</t>
  </si>
  <si>
    <t xml:space="preserve">7. Количество флагманских программ в Бирилюсском районе, реализуемых многопрофильным молодежным центром Бирилюсского района для вовлечения молодежи от 14 до 30 лет;
</t>
  </si>
  <si>
    <t>8. Доля молодых граждан, находящихся в СОП и ТЖС, вовлеченных в молдежные проекты, от общего числа молодых граждан, находящихся в СОП и ТЖС</t>
  </si>
  <si>
    <t>30, 31</t>
  </si>
  <si>
    <t>3.2</t>
  </si>
  <si>
    <t>3.2.1</t>
  </si>
  <si>
    <t>Подпрограмма 2. "Обеспечение жильем молодых семей в Бирилюсском районе"</t>
  </si>
  <si>
    <t>4.1</t>
  </si>
  <si>
    <t>4.1.1</t>
  </si>
  <si>
    <t>4.1.2</t>
  </si>
  <si>
    <t>4.1.3</t>
  </si>
  <si>
    <t>4.2.1</t>
  </si>
  <si>
    <t>4.2.2</t>
  </si>
  <si>
    <t>4.2.3</t>
  </si>
  <si>
    <t>4.2.5</t>
  </si>
  <si>
    <t>Подготовка документов территориального планирования и градостроительного зонирования (внесение в них изменений)</t>
  </si>
  <si>
    <t>Субсидия бюджетам поселений на обеспечение мероприятий по переселению граждан из аварийного жилищного фонда</t>
  </si>
  <si>
    <t>4.1.4</t>
  </si>
  <si>
    <t>3. Текущий ремонт и содержание муниципального имущества</t>
  </si>
  <si>
    <t>1. Исполнение переданных полномочий по клубам</t>
  </si>
  <si>
    <t>2. Капитальный ремонт муниципального жилищного фонда за счет платы за найм</t>
  </si>
  <si>
    <t>1. Расселяемая площадь</t>
  </si>
  <si>
    <t>2. Количество переселенных человек</t>
  </si>
  <si>
    <t>5</t>
  </si>
  <si>
    <t>5.1</t>
  </si>
  <si>
    <t>5.1.1</t>
  </si>
  <si>
    <t>5.1.2</t>
  </si>
  <si>
    <t>Подпрограмма 2  « Обеспечение потребности населения в перевозках»</t>
  </si>
  <si>
    <t>5.2</t>
  </si>
  <si>
    <t>5.2.1</t>
  </si>
  <si>
    <t>5.2.2</t>
  </si>
  <si>
    <t>Подпрограмма 3  « Повышение комплексной безопасности дорожного движения»</t>
  </si>
  <si>
    <t>Цель:Сохранение и восстановление существующей дорожной сети автомобильных дорог и искусственных сооружений на них</t>
  </si>
  <si>
    <t>Уменьшение количества жителей в п.Проточный</t>
  </si>
  <si>
    <t xml:space="preserve">1. Транспортная подвижность населения, в том числе: автомобильные перевозки  </t>
  </si>
  <si>
    <t>2. Транспортная подвижность населения, в том числе: водные перевозки</t>
  </si>
  <si>
    <t>Цель: Создание условий для развития перевозок пассажиров автомобильным транспортом по маршрутам регулярных перевозок на территории Бирилюсского района.</t>
  </si>
  <si>
    <t>Задача: Обеспечение доступности и повышение безопасного, качественного и эффективного транспортного обслуживания населения.</t>
  </si>
  <si>
    <t xml:space="preserve">Цель: Совершенствовать организацию движения транспорта и пешеходов.    </t>
  </si>
  <si>
    <t>Задача: Повышение комплексной  безопасности дорожного движения.</t>
  </si>
  <si>
    <t>5.3</t>
  </si>
  <si>
    <t>5.3.1</t>
  </si>
  <si>
    <t>5.3.2</t>
  </si>
  <si>
    <t>5.3.3</t>
  </si>
  <si>
    <t>1. Обустройство участков улично-дорожной сети в населенных пунктах района нерегулируемыми пешеходными переходами</t>
  </si>
  <si>
    <t>2.Обустройство участков улично-дорожной сети вблизи образовательных организаций нерегулируемыми пешеходными переходами</t>
  </si>
  <si>
    <t>6.1</t>
  </si>
  <si>
    <t>6.1.1</t>
  </si>
  <si>
    <t>6.1.2</t>
  </si>
  <si>
    <t>6.1.3</t>
  </si>
  <si>
    <t>Дотации поселениям на выравнивание бюджетной обеспеченности из районного фонда финансовой поддержки</t>
  </si>
  <si>
    <t xml:space="preserve"> Дотация поселениям на выравнивание бюджетной обеспеченности поселений за счет средств субвенции из краевого бюджета на осуществление отдельных государственных полномочий по расчету и предоставлению дотаций поселения</t>
  </si>
  <si>
    <t>6.2</t>
  </si>
  <si>
    <t>6.2.1</t>
  </si>
  <si>
    <t>6.3</t>
  </si>
  <si>
    <t>6.3.1</t>
  </si>
  <si>
    <t>Цель: 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Бирилюсского района на краевой спортивной арене, формирование цельной системы подготовки спортивного резерва;</t>
  </si>
  <si>
    <t>Задача 1: Обеспечение развития массовой физической культуры на территории Бирилюсского района</t>
  </si>
  <si>
    <t>Задача 2:Обеспечение подготовки спортивного резерва в муниципальных учреждениях,  в области физической культуры и спорта на территории Бирилюсского района.</t>
  </si>
  <si>
    <r>
      <t xml:space="preserve">                    </t>
    </r>
    <r>
      <rPr>
        <b/>
        <sz val="14"/>
        <color theme="1"/>
        <rFont val="Times New Roman"/>
        <family val="1"/>
        <charset val="204"/>
      </rPr>
      <t xml:space="preserve">    Подпрограмма 1. «Развитие массовой физической культуры и спорта», </t>
    </r>
  </si>
  <si>
    <t>Цель:Cоздание доступных условий для занятий населения Бирилюсского района различных возрастных, профессиональных и социальных групп физической культурой и спортом</t>
  </si>
  <si>
    <t>Задача 1: Развитие устойчивой потребности всех категорий населения района к здоровому образу жизни, формирование мотивации к регулярным занятиям физической культурой и спортом посредством проведения, участия в организации официальных физкультурных, спортивных мероприятий на территории Бирилюсского района;</t>
  </si>
  <si>
    <t>Задача 2: Выявление и поддержка успешного опыта по организации массовой физкультурно-спортивной работы среди населения</t>
  </si>
  <si>
    <t xml:space="preserve">Цель: Повышение уровня обеспечения общественного порядка и общественной безопасности на территории муниципального образования город Губкинский </t>
  </si>
  <si>
    <t>30</t>
  </si>
  <si>
    <t>1.Количество физкультурно -спортивных массовых мероприятий на территории района</t>
  </si>
  <si>
    <t xml:space="preserve">2. Количество граждан Бирилюсского района, занимающихся физической культурой и спортом по  месту работы и в клубах по месту жительства </t>
  </si>
  <si>
    <t>3. Доля граждан Бирилюсского района, систематически занимающегося физической культурой и спортом к общей численности населения района</t>
  </si>
  <si>
    <t>31</t>
  </si>
  <si>
    <t>7.</t>
  </si>
  <si>
    <t>Муниципальная программа «Развитие физической культуры и спорта  в Бирилюсском районе».</t>
  </si>
  <si>
    <t>7.1</t>
  </si>
  <si>
    <t>7.1.1</t>
  </si>
  <si>
    <t>7.1.2</t>
  </si>
  <si>
    <t>7.2</t>
  </si>
  <si>
    <t>7.2.1</t>
  </si>
  <si>
    <t>7.2.2</t>
  </si>
  <si>
    <t>7.1.3</t>
  </si>
  <si>
    <t>7.1.4</t>
  </si>
  <si>
    <t>7.1.5</t>
  </si>
  <si>
    <t>1.Количество человек принявших участие в выполнении нормативов испытаний (тестов) комплекса ГТО (от 1 теста и более)</t>
  </si>
  <si>
    <t xml:space="preserve"> Подпрограмма 1 : «Развитие сельского хозяйства  в Бирилюсском районе» </t>
  </si>
  <si>
    <t>8.1</t>
  </si>
  <si>
    <t>8.1.1</t>
  </si>
  <si>
    <t>8.1.2</t>
  </si>
  <si>
    <t>8.1.3</t>
  </si>
  <si>
    <t>8.2</t>
  </si>
  <si>
    <t>8.2.1</t>
  </si>
  <si>
    <t>8.2.2</t>
  </si>
  <si>
    <t>9.</t>
  </si>
  <si>
    <t xml:space="preserve">Муниципальная  программа «Переселение граждан для проживания строений, созданных в период промышленного освоения Сибири и Дальнего Востока в Бирилюсском районе"»
</t>
  </si>
  <si>
    <t xml:space="preserve">Цель: Государственная поддержка граждан, проживающих в не предназначенных для проживания строениях, созданных в период промышленного освоения Сибири и Дальнего Востока </t>
  </si>
  <si>
    <t xml:space="preserve">Задача: Предоставление социальных выплат для приобретения жилья гражданам, проживающим в не предназначенных для проживания строениях, созданных в период промышленного освоения Сибири и Дальнего Востока </t>
  </si>
  <si>
    <t>Количество граждан, улучшивших жилищные условия за счет полученных социальных выплат, проживающих в непредназначенных для проживания строениях и нуждающихся в улучшении жилищных условий</t>
  </si>
  <si>
    <t xml:space="preserve">Осуществление переданных полномочий поселений по предоставлению социальных выплат для приобретения жилья гражданам, проживающим в не предназначенных для проживания строениях, созданных в период промышленного освоения Сибири и Дальнего Востока </t>
  </si>
  <si>
    <t>9.1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</si>
  <si>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 xml:space="preserve">1,0 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</si>
  <si>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10.</t>
  </si>
  <si>
    <t>Итого по муниципальной программе 10</t>
  </si>
  <si>
    <t>11.</t>
  </si>
  <si>
    <t>10.1</t>
  </si>
  <si>
    <t>10.1.1</t>
  </si>
  <si>
    <t>10.1.2</t>
  </si>
  <si>
    <t>10.1.3</t>
  </si>
  <si>
    <t>10.2</t>
  </si>
  <si>
    <t>Цель: Создание организационных, экономических, финансовых условий  для энергосбережения и повышения энергетической  эффективности на территории Бирилюсского района</t>
  </si>
  <si>
    <t>Задача  1:  Создание оптимальных нормативно-правовых, организационных и экономических условий для реализации стратегии энергоресурсосбережения;</t>
  </si>
  <si>
    <t xml:space="preserve">Задача 2:  Расширение практики применения энергосберегающих  технологий при модернизации, реконструкции и капитальном  ремонте зданий; </t>
  </si>
  <si>
    <t xml:space="preserve">Задача 3: Обеспечение учета всего объема потребляемых энергетических ресурсов; </t>
  </si>
  <si>
    <t>Задача 4: Повышение уровня компетентности работников   администрации    МО Бирилюсский район  и ответственных  за энергосбережение сотрудников муниципальных   учреждений       в    вопросах      эффективного   использования энергетических ресурсов.</t>
  </si>
  <si>
    <t>10.3</t>
  </si>
  <si>
    <t>10.3.1</t>
  </si>
  <si>
    <t>1. Доля расчетов потребителей муниципальной бюджетной сферы за холодную воду по показателям приборов учета</t>
  </si>
  <si>
    <t>2. Доля органов местного самоуправления, муниципальных учреждений, заполнивших декларацию о потреблении энергетических ресурсов в модуле "Информация об энергосбержении и повышении энергетической эффективности"</t>
  </si>
  <si>
    <t>10.4</t>
  </si>
  <si>
    <t>10.4.1</t>
  </si>
  <si>
    <t>Муниципальная программа "Защита населения от чрезвычайных ситуаций и создание условий для безопасного проживания в Бирилюсском"</t>
  </si>
  <si>
    <t>11.1</t>
  </si>
  <si>
    <t>Подпрограмма 1 "Предупреждение и ликвидация последствий чрезвычайных ситуаций в Бирилюсском районе"</t>
  </si>
  <si>
    <t>Задача 3:Выявление и предотвращение фактов распространения экстремистских материалов</t>
  </si>
  <si>
    <t>раз /в год</t>
  </si>
  <si>
    <t>11.1.1</t>
  </si>
  <si>
    <t>Субсидия на обеспечение первичных мер пожарной безопасности</t>
  </si>
  <si>
    <t>11.1.2</t>
  </si>
  <si>
    <t>11.1.3</t>
  </si>
  <si>
    <t>11.1.4</t>
  </si>
  <si>
    <t>11.1.5</t>
  </si>
  <si>
    <t xml:space="preserve">Подпрограмма 2: «Противодействие терроризму и экстремизму в Бирилюсском районе» </t>
  </si>
  <si>
    <t>Итого по муниципальной программе 11</t>
  </si>
  <si>
    <t>11.2</t>
  </si>
  <si>
    <t>Примечание</t>
  </si>
  <si>
    <t>код источника финансирования</t>
  </si>
  <si>
    <t>Экономия денежных средств  за счет проведения торгов на право проведение оценки</t>
  </si>
  <si>
    <t xml:space="preserve">Утвержденный план  </t>
  </si>
  <si>
    <t>Муниципальная программа "Развитие образования Бирилюсского района"</t>
  </si>
  <si>
    <t>Задача 1: Обеспечить доступность дошкольного образования, соответствующего единому стандарту качества дошкольного образования;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</si>
  <si>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</si>
  <si>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</si>
  <si>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</t>
  </si>
  <si>
    <t>Обеспечение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</si>
  <si>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Выплата и доставка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</si>
  <si>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 xml:space="preserve"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</t>
  </si>
  <si>
    <t>Осуществление государственных полномочий по обеспечению отдыха и оздоровления детей</t>
  </si>
  <si>
    <t xml:space="preserve">Проведение конкурсов, фестивалей, конференций, форумов одаренных детей Красноярского края 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</si>
  <si>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</si>
  <si>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 xml:space="preserve">Проведение работ в общеобразовательных организациях с целью приведения зданий и сооружений в соответствие требованиям надзорных органов </t>
  </si>
  <si>
    <t xml:space="preserve">Мероприятия на развитие и повышение качества работы муниципальных учреждений ,предоставление новых муниципальных услуг, повышения их качества </t>
  </si>
  <si>
    <t>Расходы на частичное финансирование (возмещение) расходов на повышение  размеров оплаты труда отдельным категориям работников бюджетной сферы Красноярского края</t>
  </si>
  <si>
    <t>Обеспечение деятельности (оказание услуг) подведомственных учреждений по хозяйственно-эксплуатационному сопровождению учреждений образования</t>
  </si>
  <si>
    <t>Обеспечение деятельности (оказание услуг) подведомственных учреждений по оказанию методической помощи учреждений образования</t>
  </si>
  <si>
    <t xml:space="preserve">5.Доля государственных (муниципальных) образовательных организаций, реализующих программы общего образования, имеющих физкультурный зал, в общей численности государственных (муниципальных) образовательных организаций, реализующих программы общего образования </t>
  </si>
  <si>
    <t>6.Доля общеобразовательных учреждений (с числом обучающихся более 50), в которых действуют управляющие советы</t>
  </si>
  <si>
    <t>7.Отношение среднего балла ЕГЭ (в расчете на 1 предмет) в 10 % школ Бирилюсского района с лучшими результатами ЕГЭ к среднему баллу ЕГЭ (в расчете на 1 предмет) в 10 % школ Бирилюсского района с худшими результатами ЕГЭ</t>
  </si>
  <si>
    <t>8.Доля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</si>
  <si>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 xml:space="preserve">10.Доля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</si>
  <si>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 xml:space="preserve">11.Удельный вес общеобразовательных учреждений Бирилюсского района, в которых оценка деятельности общеобразовательных организаций, их руководителей и основных категорий работников осуществляется на основании показателей эффективности деятельности </t>
  </si>
  <si>
    <t>12. Доля оздоровленных детей школьного взраста</t>
  </si>
  <si>
    <t>13. 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</si>
  <si>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14.Удельный вес образовательных учреждений,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</si>
  <si>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</si>
  <si>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</si>
  <si>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</si>
  <si>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</si>
  <si>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</si>
  <si>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</si>
  <si>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</si>
  <si>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</si>
  <si>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</si>
  <si>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</si>
  <si>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</si>
  <si>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</si>
  <si>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</si>
  <si>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</si>
  <si>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</si>
  <si>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</si>
  <si>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</si>
  <si>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</si>
  <si>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</si>
  <si>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13</t>
  </si>
  <si>
    <t>34</t>
  </si>
  <si>
    <t>10, 31</t>
  </si>
  <si>
    <t>1.3.1</t>
  </si>
  <si>
    <t>1.3.2</t>
  </si>
  <si>
    <t>1.4.2</t>
  </si>
  <si>
    <t>1.4.3</t>
  </si>
  <si>
    <t>1.4.4</t>
  </si>
  <si>
    <t>1.4.5</t>
  </si>
  <si>
    <t>1.4.6</t>
  </si>
  <si>
    <t>Итого по муниципальной программе 1</t>
  </si>
  <si>
    <t>4.Соблюдениесроков предоставления годовой бюджетной отчетности (управление образования администрации Бирилюсского района)</t>
  </si>
  <si>
    <t xml:space="preserve">9.Удельный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</si>
  <si>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в т.ч. Федерального бюджета</t>
  </si>
  <si>
    <t>Краевого бюджета</t>
  </si>
  <si>
    <t>Районного бюджета</t>
  </si>
  <si>
    <t>Внебюджетные источники</t>
  </si>
  <si>
    <t>04, 34</t>
  </si>
  <si>
    <t>01, 12,31,36</t>
  </si>
  <si>
    <t>08, 13</t>
  </si>
  <si>
    <t xml:space="preserve"> 34,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</si>
  <si>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</si>
  <si>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1.Количество  молодых семей, улучшивших жилищные условия за счет полученных социальных выплат к общему количеству молодых семей, состоящих на учете и нуждающихся в улучшении жилищных условий </t>
  </si>
  <si>
    <r>
      <t>Оценка эффективности реализации программы:</t>
    </r>
    <r>
      <rPr>
        <b/>
        <sz val="14"/>
        <color rgb="FFFF0000"/>
        <rFont val="Times New Roman"/>
        <family val="1"/>
        <charset val="204"/>
      </rPr>
      <t xml:space="preserve"> 0,99</t>
    </r>
    <r>
      <rPr>
        <b/>
        <sz val="14"/>
        <rFont val="Times New Roman"/>
        <family val="1"/>
        <charset val="204"/>
      </rPr>
      <t xml:space="preserve"> (Степень достижения показателей результативности Программы признается-</t>
    </r>
    <r>
      <rPr>
        <b/>
        <sz val="14"/>
        <color rgb="FFFF0000"/>
        <rFont val="Times New Roman"/>
        <family val="1"/>
        <charset val="204"/>
      </rPr>
      <t>высокой</t>
    </r>
    <r>
      <rPr>
        <b/>
        <sz val="14"/>
        <rFont val="Times New Roman"/>
        <family val="1"/>
        <charset val="204"/>
      </rPr>
      <t>)</t>
    </r>
  </si>
  <si>
    <t>4.2</t>
  </si>
  <si>
    <t>Подпрограмма 2 "Строительство, реконструкция, модернизация, капитальный ремонт и содержание муниципального имущества"</t>
  </si>
  <si>
    <t>Экономия денежных средств за счет проведения торгов на право проведение межевых работ</t>
  </si>
  <si>
    <t>6</t>
  </si>
  <si>
    <t>Оценка степени достижения показателей программы 8</t>
  </si>
  <si>
    <t xml:space="preserve">Муниципальная программа «Реформирование и модернизация жилищно-коммунального хозяйства и повышение энергетической эффективности» </t>
  </si>
  <si>
    <t>Оценка степени достижения показателей программы 11</t>
  </si>
  <si>
    <t>04, 34,08</t>
  </si>
  <si>
    <t xml:space="preserve"> 13</t>
  </si>
  <si>
    <t>Оценка степени достижения показателей программы 10</t>
  </si>
  <si>
    <t>Оценка степени достижения показателя программы 7</t>
  </si>
  <si>
    <t xml:space="preserve">Итого по программе  7, в т.ч. 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</si>
  <si>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0,97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</si>
  <si>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Подпрограмма 1  «Обеспечение сохранности, модернизация и развитие сети автомобильных дорог района»</t>
  </si>
  <si>
    <t xml:space="preserve">Муниципальная программа «Управление муниципальными  финансами»  
</t>
  </si>
  <si>
    <t>Оценка эффективности реализации муниципальных программ Бирилюсского района за 2021 год</t>
  </si>
  <si>
    <t>Комплектование книжных фондов библиотек</t>
  </si>
  <si>
    <t xml:space="preserve">Государственная поддержка отросли культуры (поддержка лучших работников сельских учреждений культуры) </t>
  </si>
  <si>
    <t>В 2021 году данное мероприятие не выполнялось</t>
  </si>
  <si>
    <t>Государственная поддержка отрасли культуры (модернизация библиотек в части комплектования книжных фондов)</t>
  </si>
  <si>
    <t xml:space="preserve">Средства на частичную компенсацию расходов на повышение оплаты труда отдельным категориям работников бюджетной сферы Красноярского края </t>
  </si>
  <si>
    <t>Выполнение работ по переводу смет с Территориальных на Федеральные единичные расценки и пересчету сметной документации, прошедшей государственную экспертизу в части проверки достоверности определения сметной стоимости</t>
  </si>
  <si>
    <t>Обеспечение деятельности (оказание услуг) подведомственных учреждений по исполнению переданных полномочий поселений по клубам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</t>
  </si>
  <si>
    <t>Обеспечение развития и укрепления материально технической базы домов культуры в населенных пунктах с числом жителей до 50 тысяч человек</t>
  </si>
  <si>
    <t>5. Минимальное число социокультурных проектов в области культуры, реализованных муниципальными учреждениями культуры</t>
  </si>
  <si>
    <t xml:space="preserve">3. Число участников клубных формирований на 1 тыс. человек населения </t>
  </si>
  <si>
    <t>тыс.ед</t>
  </si>
  <si>
    <t>5. Доля музеев, имеющих сайт в сети Интернет, в общем количестве музеев</t>
  </si>
  <si>
    <t>Осуществление государственных полномочий по созданию и обеспечению деятельности комиссий по делам несовершеннолетних и защите их прав</t>
  </si>
  <si>
    <t>Развитие системы патриотического воспитания в рамках деятельности муниципальных молодежных центров</t>
  </si>
  <si>
    <t>15, 16, 17</t>
  </si>
  <si>
    <t>17</t>
  </si>
  <si>
    <t>9. Доля несовершеннолетних состоящих на учете в Комиссии как находящиеся в СОП, и совершившие уголовно-наказуемые деяния.</t>
  </si>
  <si>
    <t>10.Доля несовершеннолетних снятых в отчетном периоде с учета СОП по постановлению Комиссии в связи с выходом из социально опасного положения</t>
  </si>
  <si>
    <t>11.Доля несовершеннолетних, состоящих на учете СОП и участвующих в различных формах организационного досуга и занятости, в общем числе несовершеннолетних, состоящих на учете СООП</t>
  </si>
  <si>
    <t>4.2.4</t>
  </si>
  <si>
    <t>Капитальный ремонт муниципального жилищного фонда за счет платы за найм</t>
  </si>
  <si>
    <t>Обеспечением деятельности (оказание услуг) подведомственных учреждений по исполнению переданных полномочий поселений по клубам</t>
  </si>
  <si>
    <t>Оценка недвижимости, признание прав и регулирование отношений  по муниципальной собственности</t>
  </si>
  <si>
    <t>Средства на частичную компенсацию расходов на повышение оплаты труда отдельным категориям работников бюджетной сферы Красноярского края</t>
  </si>
  <si>
    <t>10,01</t>
  </si>
  <si>
    <t>01,10</t>
  </si>
  <si>
    <t>экономия средств за счет проведения торгов. Остаток средст перешел на 2022 год</t>
  </si>
  <si>
    <t>1. Разработка проекта  генерального плана Полевского сельсовета сельсовета</t>
  </si>
  <si>
    <t>2. Внесение изменений в правила землепользования и застройки Полевского сельсовета</t>
  </si>
  <si>
    <t>4.1.5</t>
  </si>
  <si>
    <t>4.1.6</t>
  </si>
  <si>
    <t xml:space="preserve">Содержание муниципального жилищного фонда признанного аварийным и подлежащего сносу </t>
  </si>
  <si>
    <t>Иной межбюджетный трансферт на реализацию мероприятий по сносу аварийного жилищного фонда</t>
  </si>
  <si>
    <t>Субсидия бюджетам поселений на оплату разницы между предельной стоимостью квадратного метра и фактической стоимостью квадратного метра в соответствии с заключенными муниципальными контрактами на строительство жилых домов, приобретение жилых помещений у застройщиков</t>
  </si>
  <si>
    <t>Субсидия бюджетам поселений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</si>
  <si>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Субсидия бюджетам поселений на обеспечение мероприятий по переселению граждан из аварийного жилишного фонда за счет средств местного бюджета</t>
  </si>
  <si>
    <t xml:space="preserve"> 08, 13</t>
  </si>
  <si>
    <t>Создание и обеспечение функионирование центров образования естественно-научной и технологической направленности в общеобразовательных организациях</t>
  </si>
  <si>
    <t>Средства на частичную компенсацию расходов на повышение оплаты труда отдельным категориям работников бюджетной сферы</t>
  </si>
  <si>
    <t>Расходы на финонсирование (возмещение) затрат муниципальных организаций отдыха детей и их оздоровления и лагерей с дневным пребыванием детей, связанных с тестированием сотрудников на новую короновирусную инфекцию</t>
  </si>
  <si>
    <t>Расходы в целях содействия достижению и  (или) поощрения достиженния наилутших значений показателей эффективности деятельности органов местного самоуправления</t>
  </si>
  <si>
    <t>1.21</t>
  </si>
  <si>
    <t>Обеспечение деятельности (оказание услуг) подведомстевенных учреждений за счет мепжбюджетного трансфера за содействие развитию налогового потенциала</t>
  </si>
  <si>
    <t>1.22</t>
  </si>
  <si>
    <t>Обеспечение деятельности (оказание услуг) казенных учреждений за счет средств от денежных пожертвований, преоставляемых физическими и юридическими лицами</t>
  </si>
  <si>
    <t>1.23</t>
  </si>
  <si>
    <t>Обеспечение функционирования модели персофицинированного финансирования дополнительного образования детей</t>
  </si>
  <si>
    <t>1.24</t>
  </si>
  <si>
    <t xml:space="preserve">Мероприятия для обеспечения антитерриристической защищенности объектов образованиельных учреждений района </t>
  </si>
  <si>
    <t>Обеспечение деятельности (оказание услуг) подведомственных учреждений по ведению бухгалтерского учета учреждений образования</t>
  </si>
  <si>
    <t>Увеличение показателя за счет отмены короновирусных ограничений</t>
  </si>
  <si>
    <t>Субсидия бюджетам муниципальных образований Бирилюсского района на содержсние автомобильных дорог общего пользования местного значения за счет срредств дорожного фонда</t>
  </si>
  <si>
    <t>Субсидия бюджетам муниципальных образований Бирилюсского района на капитальный ремонт автомобильных дорог общего пользования местного значения за счет срредств дорожного фонда</t>
  </si>
  <si>
    <t xml:space="preserve">Мероприятия в области речного транспорта </t>
  </si>
  <si>
    <t>Субсидиия, осуществляющим регулярные перевозки пассажиров автомобильным транспортом по муниципальным маршрутам на компенсацию расходов части фактически понесенных затрат на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</t>
  </si>
  <si>
    <t>Субсидия, осуществлющим регулярные перевозки пассажиров автомобильным транспортом по муниципальным маршрутам на компенсацию расходов части фактически понесенных затрат на выполнение работ по разработке паспорта обеспечения транспортной безопасности транспортных средств</t>
  </si>
  <si>
    <t>Субсидия бюджетам муниципальных образований Бирилюсского района на реализацию мероприятий, направленных на повышепние безопасности дорожного движения, за счет средств дорожного фонда Красноярского края</t>
  </si>
  <si>
    <t>Мероприятия в области автомобильного транспорта</t>
  </si>
  <si>
    <t>Уменьшение мобильности населения  всвязи с короновирусом.                                            Уменьшение общего числа жителей района, а также увеличение личного автотранспорта населения.</t>
  </si>
  <si>
    <t>в 2021 году мероприятие не выполнялось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</si>
  <si>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0,94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</si>
  <si>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отсутствует просроченная кредиторская задолженность по выплате заработной платы с начислениями работников бюджетной сферы</t>
  </si>
  <si>
    <t>расходы на обслуживание муниципального долга отсутствуют</t>
  </si>
  <si>
    <t>3.Доля расходов районного бюджета, формируемых в рамках муниципальных программ Бирилюсского района</t>
  </si>
  <si>
    <t>Доля расходов  районного бюджета (первоначального), формируемых в рамках муниципальных программ  составили 94,3%.  Невыполнение показателя на конец года объясняется тем, что в течение года увеличены непрограммные расходы в части предоставления межбюджетных трансфертов бюджетам поселений из краевого бюджета. Данные расходы не являются полномочиями района и в муниципальных программах района не предусатриваются.</t>
  </si>
  <si>
    <t>не более 10</t>
  </si>
  <si>
    <t>2.Отношение годовой суммы платежей на погашение и обслуживание муниципального долга Бирилюсского района к доходам районного бюджета</t>
  </si>
  <si>
    <t>не принято решений по доведению муниципальных заданий до учреждений подведомственных администрации района</t>
  </si>
  <si>
    <t>Трансферты поселениям на поддержку мер по обеспечению сбалансированности бюджетов поселений</t>
  </si>
  <si>
    <t>уменьшение общего количества детей на территории района</t>
  </si>
  <si>
    <t xml:space="preserve">Расходы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</t>
  </si>
  <si>
    <t>Создание новых и поддержка действующих спортивных клубов по месту жительства</t>
  </si>
  <si>
    <t>Субсидия бюджетам муниципальных образований Бирилюсского района на устройство плоскостных спортивных сооружений в сельской местности</t>
  </si>
  <si>
    <t xml:space="preserve">Средства на частичную компенсацию расходов на повышение оплаты труда отдельным категориям работников бюджетной сферы 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</si>
  <si>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 xml:space="preserve">0,98 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признается-высокой)</t>
    </r>
  </si>
  <si>
    <t>Финансовая поддержка субьектов малого и среднего предпринимательства в целях ускоренного экономического развития района</t>
  </si>
  <si>
    <t>Мероприятия по созданию условий для развития сельскохозяйственного производства в поселениях</t>
  </si>
  <si>
    <t>8.1.4</t>
  </si>
  <si>
    <t>7. Площадь обработки территории от дикорастущей конопли</t>
  </si>
  <si>
    <t>га</t>
  </si>
  <si>
    <t>в 2021 году данное мероприятие не исполнялось</t>
  </si>
  <si>
    <t xml:space="preserve">
</t>
  </si>
  <si>
    <t>6. Количество отловленных безнадзорных животных</t>
  </si>
  <si>
    <t>15,16,17</t>
  </si>
  <si>
    <t>10.1.4</t>
  </si>
  <si>
    <t>Расходы по неотложным приорететным мероприятиям, направленным на повышение эксплуатационной надежности объектов жизнеобеспечения Бирилюсского района</t>
  </si>
  <si>
    <t>В связи с отсутствием финансипрования, программные мероприятия в 2021 году не  выполнялись.</t>
  </si>
  <si>
    <t xml:space="preserve">Обеспечение условия энергосбережения в зданиях и помещениях муниципальной собственности </t>
  </si>
  <si>
    <t>котельная п.Рассвет</t>
  </si>
  <si>
    <t>Расходы на частичное частичную компенсацию расходов на повышение оплаты труда отдельных категориям работников бюждетной сферы</t>
  </si>
  <si>
    <t>Создание, хранение, использование и восполнение резервов материальных ресурсов для ликвидации чрезвычайных ситуаций природного и техногенного характера</t>
  </si>
  <si>
    <t>Разработка проектно-сметной- документации на создание муниципальной системы оповещения</t>
  </si>
  <si>
    <t>Мероприятия для обеспечения антитеррористической защищености объектов с массовым пребыванием людей</t>
  </si>
  <si>
    <t>11.2.1</t>
  </si>
  <si>
    <t>Муниципальная программа "Обращение с твердыми коммунальными отходами на территории Бирилюсского района"</t>
  </si>
  <si>
    <t>Цель1:Снижение негативного воздействия твердых коммунальных отходов на окружающую среду и здоровье человека</t>
  </si>
  <si>
    <t>Задача 1:Обеспечение современной системой сбора твердых коммунальных отходов</t>
  </si>
  <si>
    <t>1.Количество оборудованных мест (площадок) накопления твердых коммунальных отходов</t>
  </si>
  <si>
    <t xml:space="preserve">2. Количество контейнерного оборудования </t>
  </si>
  <si>
    <t>шт.</t>
  </si>
  <si>
    <t>Обустройство мест (площадок) накопления отходов потребления и (или) приобретение контейнерного оборудования</t>
  </si>
  <si>
    <t>12.1.1</t>
  </si>
  <si>
    <t>Итого по муниципальной программе 12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</si>
  <si>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0,99 (</t>
    </r>
    <r>
      <rPr>
        <b/>
        <i/>
        <sz val="14"/>
        <rFont val="Times New Roman"/>
        <family val="1"/>
        <charset val="204"/>
      </rPr>
      <t>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</si>
  <si>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Итого по муниципальным программам:</t>
  </si>
  <si>
    <t>Оценка степени достижения показателей программ</t>
  </si>
  <si>
    <t>Итого по муниципальной программе 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</si>
  <si>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</si>
  <si>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Оценка эффективности реализации программы: </t>
    </r>
    <r>
      <rPr>
        <b/>
        <i/>
        <sz val="16"/>
        <color rgb="FFC00000"/>
        <rFont val="Times New Roman"/>
        <family val="1"/>
        <charset val="204"/>
      </rPr>
      <t>0,96</t>
    </r>
    <r>
      <rPr>
        <b/>
        <i/>
        <sz val="16"/>
        <rFont val="Times New Roman"/>
        <family val="1"/>
        <charset val="204"/>
      </rPr>
      <t>(Степень достижения показателей результативности Программ признается-</t>
    </r>
    <r>
      <rPr>
        <b/>
        <i/>
        <sz val="16"/>
        <color rgb="FFC00000"/>
        <rFont val="Times New Roman"/>
        <family val="1"/>
        <charset val="204"/>
      </rPr>
      <t>высокой)</t>
    </r>
  </si>
  <si>
    <t>недостаточное финансирование.                          На 2022-2023 годы программа пересмотрена</t>
  </si>
  <si>
    <t>недостаточное финансирование связанное с ростом цен на приобретаемое оборудование.       На 2022-2023 годы программа пересмотрена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</si>
  <si>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0,92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признается-в</t>
    </r>
    <r>
      <rPr>
        <b/>
        <i/>
        <sz val="14"/>
        <color rgb="FFFF0000"/>
        <rFont val="Times New Roman"/>
        <family val="1"/>
        <charset val="204"/>
      </rPr>
      <t>ысокой</t>
    </r>
    <r>
      <rPr>
        <b/>
        <i/>
        <sz val="14"/>
        <rFont val="Times New Roman"/>
        <family val="1"/>
        <charset val="204"/>
      </rPr>
      <t>)</t>
    </r>
  </si>
  <si>
    <r>
      <t>Оценка эффективности реализации программы:</t>
    </r>
    <r>
      <rPr>
        <b/>
        <sz val="14"/>
        <color rgb="FFFF0000"/>
        <rFont val="Times New Roman"/>
        <family val="1"/>
        <charset val="204"/>
      </rPr>
      <t xml:space="preserve"> 0,94</t>
    </r>
    <r>
      <rPr>
        <b/>
        <sz val="14"/>
        <rFont val="Times New Roman"/>
        <family val="1"/>
        <charset val="204"/>
      </rPr>
      <t xml:space="preserve"> (Степень достижения показателей результативности Программы признается-</t>
    </r>
    <r>
      <rPr>
        <b/>
        <sz val="14"/>
        <color rgb="FFFF0000"/>
        <rFont val="Times New Roman"/>
        <family val="1"/>
        <charset val="204"/>
      </rPr>
      <t>высокой</t>
    </r>
    <r>
      <rPr>
        <b/>
        <sz val="14"/>
        <rFont val="Times New Roman"/>
        <family val="1"/>
        <charset val="204"/>
      </rPr>
      <t>)</t>
    </r>
  </si>
  <si>
    <r>
      <t>Оценка эффективности реализации программы:</t>
    </r>
    <r>
      <rPr>
        <b/>
        <sz val="14"/>
        <color rgb="FFFF0000"/>
        <rFont val="Times New Roman"/>
        <family val="1"/>
        <charset val="204"/>
      </rPr>
      <t xml:space="preserve"> 0,98</t>
    </r>
    <r>
      <rPr>
        <b/>
        <sz val="14"/>
        <rFont val="Times New Roman"/>
        <family val="1"/>
        <charset val="204"/>
      </rPr>
      <t xml:space="preserve"> (Степень достижения показателей результативности Программы признается-</t>
    </r>
    <r>
      <rPr>
        <b/>
        <sz val="14"/>
        <color rgb="FFFF0000"/>
        <rFont val="Times New Roman"/>
        <family val="1"/>
        <charset val="204"/>
      </rPr>
      <t>высокой</t>
    </r>
    <r>
      <rPr>
        <b/>
        <sz val="14"/>
        <rFont val="Times New Roman"/>
        <family val="1"/>
        <charset val="204"/>
      </rPr>
      <t>)</t>
    </r>
  </si>
  <si>
    <t>Степень достижения целевого индикатора, балл</t>
  </si>
  <si>
    <t>Степень достижения показателей результативности, балл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</si>
</sst>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#,##0.00\ _₽;[Red]#,##0.00\ _₽"/>
    <numFmt numFmtId="166" formatCode="#,##0.00\ _₽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3C2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7A6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0">
    <xf numFmtId="0" fontId="0" fillId="0" borderId="0" xfId="0"/>
    <xf numFmtId="164" fontId="0" fillId="2" borderId="0" xfId="0" applyNumberFormat="1" applyFill="1"/>
    <xf numFmtId="49" fontId="0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164" fontId="12" fillId="5" borderId="0" xfId="0" applyNumberFormat="1" applyFont="1" applyFill="1"/>
    <xf numFmtId="49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/>
    </xf>
    <xf numFmtId="164" fontId="12" fillId="6" borderId="0" xfId="0" applyNumberFormat="1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left" vertical="center"/>
    </xf>
    <xf numFmtId="164" fontId="14" fillId="3" borderId="1" xfId="1" applyNumberFormat="1" applyFont="1" applyFill="1" applyBorder="1" applyAlignment="1">
      <alignment horizontal="center" vertical="center"/>
    </xf>
    <xf numFmtId="49" fontId="5" fillId="7" borderId="1" xfId="1" applyNumberFormat="1" applyFont="1" applyFill="1" applyBorder="1" applyAlignment="1">
      <alignment horizontal="center" vertical="center" wrapText="1"/>
    </xf>
    <xf numFmtId="164" fontId="12" fillId="6" borderId="1" xfId="0" applyNumberFormat="1" applyFont="1" applyFill="1" applyBorder="1"/>
    <xf numFmtId="164" fontId="15" fillId="5" borderId="0" xfId="0" applyNumberFormat="1" applyFont="1" applyFill="1"/>
    <xf numFmtId="49" fontId="16" fillId="6" borderId="1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64" fontId="15" fillId="6" borderId="0" xfId="0" applyNumberFormat="1" applyFont="1" applyFill="1"/>
    <xf numFmtId="49" fontId="10" fillId="7" borderId="1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6" borderId="1" xfId="1" applyNumberFormat="1" applyFont="1" applyFill="1" applyBorder="1" applyAlignment="1">
      <alignment horizontal="left" vertical="center" wrapText="1" readingOrder="1"/>
    </xf>
    <xf numFmtId="49" fontId="14" fillId="3" borderId="1" xfId="1" applyNumberFormat="1" applyFont="1" applyFill="1" applyBorder="1" applyAlignment="1">
      <alignment horizontal="left" vertical="center"/>
    </xf>
    <xf numFmtId="164" fontId="14" fillId="8" borderId="1" xfId="1" applyNumberFormat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vertical="center" wrapText="1"/>
    </xf>
    <xf numFmtId="164" fontId="5" fillId="6" borderId="1" xfId="1" applyNumberFormat="1" applyFont="1" applyFill="1" applyBorder="1" applyAlignment="1">
      <alignment vertical="center" wrapText="1"/>
    </xf>
    <xf numFmtId="49" fontId="14" fillId="9" borderId="1" xfId="0" applyNumberFormat="1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left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4" fontId="14" fillId="9" borderId="1" xfId="0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4" fontId="19" fillId="0" borderId="2" xfId="0" applyNumberFormat="1" applyFont="1" applyBorder="1" applyAlignment="1">
      <alignment wrapText="1"/>
    </xf>
    <xf numFmtId="164" fontId="19" fillId="0" borderId="2" xfId="0" applyNumberFormat="1" applyFont="1" applyBorder="1" applyAlignment="1">
      <alignment vertical="center" wrapText="1"/>
    </xf>
    <xf numFmtId="164" fontId="19" fillId="0" borderId="2" xfId="0" applyNumberFormat="1" applyFont="1" applyBorder="1" applyAlignment="1">
      <alignment horizontal="left" vertical="center" wrapText="1"/>
    </xf>
    <xf numFmtId="164" fontId="0" fillId="5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49" fontId="14" fillId="3" borderId="1" xfId="0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/>
    <xf numFmtId="164" fontId="5" fillId="0" borderId="1" xfId="1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6" borderId="9" xfId="1" applyNumberFormat="1" applyFont="1" applyFill="1" applyBorder="1" applyAlignment="1">
      <alignment horizontal="center" vertical="center" wrapText="1"/>
    </xf>
    <xf numFmtId="164" fontId="5" fillId="6" borderId="9" xfId="1" applyNumberFormat="1" applyFont="1" applyFill="1" applyBorder="1" applyAlignment="1">
      <alignment horizontal="left" vertical="center" wrapText="1"/>
    </xf>
    <xf numFmtId="164" fontId="5" fillId="6" borderId="9" xfId="1" applyNumberFormat="1" applyFont="1" applyFill="1" applyBorder="1" applyAlignment="1">
      <alignment horizontal="center" vertical="center"/>
    </xf>
    <xf numFmtId="164" fontId="5" fillId="6" borderId="9" xfId="1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/>
    <xf numFmtId="0" fontId="19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164" fontId="19" fillId="6" borderId="1" xfId="0" applyNumberFormat="1" applyFont="1" applyFill="1" applyBorder="1" applyAlignment="1">
      <alignment vertical="top" wrapText="1"/>
    </xf>
    <xf numFmtId="164" fontId="7" fillId="6" borderId="1" xfId="1" applyNumberFormat="1" applyFont="1" applyFill="1" applyBorder="1" applyAlignment="1">
      <alignment horizontal="left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/>
    <xf numFmtId="164" fontId="6" fillId="3" borderId="1" xfId="1" applyNumberFormat="1" applyFont="1" applyFill="1" applyBorder="1" applyAlignment="1">
      <alignment horizontal="left" vertical="center" wrapText="1"/>
    </xf>
    <xf numFmtId="164" fontId="15" fillId="6" borderId="1" xfId="0" applyNumberFormat="1" applyFont="1" applyFill="1" applyBorder="1"/>
    <xf numFmtId="164" fontId="5" fillId="3" borderId="1" xfId="1" applyNumberFormat="1" applyFont="1" applyFill="1" applyBorder="1" applyAlignment="1">
      <alignment horizontal="left" vertical="center" wrapText="1"/>
    </xf>
    <xf numFmtId="164" fontId="15" fillId="6" borderId="0" xfId="0" applyNumberFormat="1" applyFont="1" applyFill="1" applyBorder="1"/>
    <xf numFmtId="164" fontId="0" fillId="0" borderId="0" xfId="0" applyNumberFormat="1" applyFill="1"/>
    <xf numFmtId="164" fontId="14" fillId="0" borderId="1" xfId="0" applyNumberFormat="1" applyFont="1" applyFill="1" applyBorder="1" applyAlignment="1">
      <alignment horizontal="center" vertical="center" wrapText="1"/>
    </xf>
    <xf numFmtId="164" fontId="14" fillId="10" borderId="1" xfId="1" applyNumberFormat="1" applyFont="1" applyFill="1" applyBorder="1" applyAlignment="1">
      <alignment horizontal="left" vertical="center"/>
    </xf>
    <xf numFmtId="164" fontId="14" fillId="10" borderId="1" xfId="1" applyNumberFormat="1" applyFont="1" applyFill="1" applyBorder="1" applyAlignment="1">
      <alignment horizontal="center" vertical="center"/>
    </xf>
    <xf numFmtId="49" fontId="16" fillId="10" borderId="1" xfId="1" applyNumberFormat="1" applyFont="1" applyFill="1" applyBorder="1" applyAlignment="1">
      <alignment horizontal="center" vertical="center" wrapText="1"/>
    </xf>
    <xf numFmtId="164" fontId="15" fillId="7" borderId="0" xfId="0" applyNumberFormat="1" applyFont="1" applyFill="1"/>
    <xf numFmtId="164" fontId="15" fillId="0" borderId="0" xfId="0" applyNumberFormat="1" applyFont="1" applyFill="1"/>
    <xf numFmtId="49" fontId="14" fillId="0" borderId="1" xfId="1" applyNumberFormat="1" applyFont="1" applyFill="1" applyBorder="1" applyAlignment="1">
      <alignment horizontal="left" vertical="center"/>
    </xf>
    <xf numFmtId="49" fontId="14" fillId="0" borderId="6" xfId="1" applyNumberFormat="1" applyFont="1" applyFill="1" applyBorder="1" applyAlignment="1">
      <alignment horizontal="left" vertical="center"/>
    </xf>
    <xf numFmtId="164" fontId="15" fillId="0" borderId="1" xfId="0" applyNumberFormat="1" applyFont="1" applyFill="1" applyBorder="1"/>
    <xf numFmtId="49" fontId="14" fillId="10" borderId="1" xfId="1" applyNumberFormat="1" applyFont="1" applyFill="1" applyBorder="1" applyAlignment="1">
      <alignment horizontal="left" vertical="center"/>
    </xf>
    <xf numFmtId="164" fontId="14" fillId="10" borderId="1" xfId="1" applyNumberFormat="1" applyFont="1" applyFill="1" applyBorder="1" applyAlignment="1">
      <alignment horizontal="left" vertical="center" wrapText="1"/>
    </xf>
    <xf numFmtId="164" fontId="6" fillId="10" borderId="1" xfId="1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/>
    <xf numFmtId="164" fontId="7" fillId="0" borderId="1" xfId="1" applyNumberFormat="1" applyFont="1" applyFill="1" applyBorder="1" applyAlignment="1">
      <alignment horizontal="left" vertical="center" wrapText="1"/>
    </xf>
    <xf numFmtId="164" fontId="12" fillId="10" borderId="0" xfId="0" applyNumberFormat="1" applyFont="1" applyFill="1"/>
    <xf numFmtId="49" fontId="5" fillId="10" borderId="1" xfId="1" applyNumberFormat="1" applyFont="1" applyFill="1" applyBorder="1" applyAlignment="1">
      <alignment horizontal="center" vertical="center" wrapText="1"/>
    </xf>
    <xf numFmtId="164" fontId="14" fillId="10" borderId="1" xfId="1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/>
    <xf numFmtId="164" fontId="0" fillId="6" borderId="0" xfId="0" applyNumberFormat="1" applyFont="1" applyFill="1"/>
    <xf numFmtId="164" fontId="0" fillId="5" borderId="0" xfId="0" applyNumberFormat="1" applyFont="1" applyFill="1"/>
    <xf numFmtId="49" fontId="7" fillId="6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49" fontId="7" fillId="6" borderId="1" xfId="1" applyNumberFormat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/>
    <xf numFmtId="164" fontId="0" fillId="0" borderId="1" xfId="0" applyNumberFormat="1" applyFont="1" applyBorder="1"/>
    <xf numFmtId="164" fontId="2" fillId="5" borderId="0" xfId="0" applyNumberFormat="1" applyFont="1" applyFill="1"/>
    <xf numFmtId="49" fontId="6" fillId="0" borderId="1" xfId="1" applyNumberFormat="1" applyFont="1" applyFill="1" applyBorder="1" applyAlignment="1">
      <alignment horizontal="center" vertical="center" wrapText="1"/>
    </xf>
    <xf numFmtId="164" fontId="2" fillId="6" borderId="0" xfId="0" applyNumberFormat="1" applyFont="1" applyFill="1"/>
    <xf numFmtId="164" fontId="5" fillId="10" borderId="1" xfId="1" applyNumberFormat="1" applyFont="1" applyFill="1" applyBorder="1" applyAlignment="1">
      <alignment horizontal="left" vertical="center" wrapText="1"/>
    </xf>
    <xf numFmtId="164" fontId="15" fillId="10" borderId="0" xfId="0" applyNumberFormat="1" applyFont="1" applyFill="1"/>
    <xf numFmtId="164" fontId="25" fillId="10" borderId="0" xfId="0" applyNumberFormat="1" applyFont="1" applyFill="1"/>
    <xf numFmtId="49" fontId="14" fillId="10" borderId="1" xfId="1" applyNumberFormat="1" applyFont="1" applyFill="1" applyBorder="1" applyAlignment="1">
      <alignment horizontal="center" vertical="center" wrapText="1"/>
    </xf>
    <xf numFmtId="164" fontId="16" fillId="10" borderId="1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left" vertical="center" wrapText="1"/>
    </xf>
    <xf numFmtId="164" fontId="5" fillId="6" borderId="6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/>
    <xf numFmtId="49" fontId="5" fillId="0" borderId="9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/>
    <xf numFmtId="164" fontId="12" fillId="7" borderId="0" xfId="0" applyNumberFormat="1" applyFont="1" applyFill="1"/>
    <xf numFmtId="49" fontId="16" fillId="0" borderId="6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left" vertical="top" wrapText="1"/>
    </xf>
    <xf numFmtId="49" fontId="11" fillId="7" borderId="9" xfId="1" applyNumberFormat="1" applyFont="1" applyFill="1" applyBorder="1" applyAlignment="1">
      <alignment horizontal="center" vertical="center" wrapText="1"/>
    </xf>
    <xf numFmtId="164" fontId="15" fillId="10" borderId="1" xfId="0" applyNumberFormat="1" applyFont="1" applyFill="1" applyBorder="1"/>
    <xf numFmtId="164" fontId="5" fillId="10" borderId="1" xfId="1" applyNumberFormat="1" applyFont="1" applyFill="1" applyBorder="1" applyAlignment="1">
      <alignment horizontal="left" vertical="top" wrapText="1"/>
    </xf>
    <xf numFmtId="49" fontId="16" fillId="10" borderId="9" xfId="1" applyNumberFormat="1" applyFont="1" applyFill="1" applyBorder="1" applyAlignment="1">
      <alignment horizontal="center" vertical="center" wrapText="1"/>
    </xf>
    <xf numFmtId="164" fontId="14" fillId="10" borderId="9" xfId="1" applyNumberFormat="1" applyFont="1" applyFill="1" applyBorder="1" applyAlignment="1">
      <alignment horizontal="left" vertical="center"/>
    </xf>
    <xf numFmtId="164" fontId="16" fillId="10" borderId="9" xfId="1" applyNumberFormat="1" applyFont="1" applyFill="1" applyBorder="1" applyAlignment="1">
      <alignment horizontal="center" vertical="center" wrapText="1"/>
    </xf>
    <xf numFmtId="164" fontId="14" fillId="10" borderId="9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49" fontId="16" fillId="0" borderId="9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164" fontId="22" fillId="4" borderId="0" xfId="0" applyNumberFormat="1" applyFont="1" applyFill="1"/>
    <xf numFmtId="49" fontId="11" fillId="4" borderId="9" xfId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/>
    <xf numFmtId="164" fontId="0" fillId="0" borderId="0" xfId="0" applyNumberFormat="1" applyFont="1" applyFill="1"/>
    <xf numFmtId="49" fontId="6" fillId="0" borderId="9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/>
    </xf>
    <xf numFmtId="164" fontId="0" fillId="0" borderId="1" xfId="0" applyNumberFormat="1" applyFont="1" applyFill="1" applyBorder="1"/>
    <xf numFmtId="164" fontId="7" fillId="0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left" vertical="top" wrapText="1"/>
    </xf>
    <xf numFmtId="49" fontId="14" fillId="10" borderId="9" xfId="1" applyNumberFormat="1" applyFont="1" applyFill="1" applyBorder="1" applyAlignment="1">
      <alignment horizontal="left" vertical="center"/>
    </xf>
    <xf numFmtId="164" fontId="16" fillId="10" borderId="8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Fill="1" applyBorder="1"/>
    <xf numFmtId="164" fontId="22" fillId="2" borderId="0" xfId="0" applyNumberFormat="1" applyFont="1" applyFill="1" applyBorder="1"/>
    <xf numFmtId="164" fontId="0" fillId="0" borderId="0" xfId="0" applyNumberFormat="1" applyFont="1" applyFill="1" applyBorder="1"/>
    <xf numFmtId="164" fontId="12" fillId="0" borderId="0" xfId="0" applyNumberFormat="1" applyFont="1" applyFill="1" applyBorder="1"/>
    <xf numFmtId="49" fontId="6" fillId="0" borderId="9" xfId="1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/>
    <xf numFmtId="164" fontId="15" fillId="0" borderId="4" xfId="0" applyNumberFormat="1" applyFont="1" applyFill="1" applyBorder="1"/>
    <xf numFmtId="164" fontId="22" fillId="5" borderId="0" xfId="0" applyNumberFormat="1" applyFont="1" applyFill="1"/>
    <xf numFmtId="164" fontId="0" fillId="7" borderId="0" xfId="0" applyNumberFormat="1" applyFill="1"/>
    <xf numFmtId="49" fontId="7" fillId="0" borderId="1" xfId="0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indent="2"/>
    </xf>
    <xf numFmtId="49" fontId="6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9" fontId="5" fillId="6" borderId="1" xfId="2" applyFont="1" applyFill="1" applyBorder="1" applyAlignment="1">
      <alignment horizontal="center" vertical="center" wrapText="1"/>
    </xf>
    <xf numFmtId="164" fontId="2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/>
    <xf numFmtId="49" fontId="6" fillId="6" borderId="1" xfId="1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/>
    <xf numFmtId="49" fontId="9" fillId="0" borderId="1" xfId="1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/>
    <xf numFmtId="164" fontId="7" fillId="0" borderId="1" xfId="1" applyNumberFormat="1" applyFont="1" applyFill="1" applyBorder="1" applyAlignment="1">
      <alignment horizontal="center" vertical="center" wrapText="1"/>
    </xf>
    <xf numFmtId="164" fontId="29" fillId="10" borderId="0" xfId="0" applyNumberFormat="1" applyFont="1" applyFill="1"/>
    <xf numFmtId="49" fontId="9" fillId="10" borderId="1" xfId="1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164" fontId="7" fillId="0" borderId="2" xfId="0" applyNumberFormat="1" applyFont="1" applyBorder="1" applyAlignment="1">
      <alignment horizontal="left" vertical="center" wrapText="1"/>
    </xf>
    <xf numFmtId="164" fontId="17" fillId="10" borderId="1" xfId="1" applyNumberFormat="1" applyFont="1" applyFill="1" applyBorder="1" applyAlignment="1">
      <alignment horizontal="left" vertical="center"/>
    </xf>
    <xf numFmtId="164" fontId="17" fillId="3" borderId="1" xfId="1" applyNumberFormat="1" applyFont="1" applyFill="1" applyBorder="1" applyAlignment="1">
      <alignment horizontal="left" vertical="center"/>
    </xf>
    <xf numFmtId="164" fontId="7" fillId="0" borderId="2" xfId="0" applyNumberFormat="1" applyFont="1" applyBorder="1" applyAlignment="1">
      <alignment vertical="center" wrapText="1"/>
    </xf>
    <xf numFmtId="164" fontId="17" fillId="9" borderId="1" xfId="0" applyNumberFormat="1" applyFont="1" applyFill="1" applyBorder="1" applyAlignment="1">
      <alignment horizontal="left" vertical="center" wrapText="1"/>
    </xf>
    <xf numFmtId="164" fontId="17" fillId="3" borderId="1" xfId="0" applyNumberFormat="1" applyFont="1" applyFill="1" applyBorder="1" applyAlignment="1">
      <alignment horizontal="left" vertical="center" wrapText="1"/>
    </xf>
    <xf numFmtId="164" fontId="17" fillId="10" borderId="9" xfId="1" applyNumberFormat="1" applyFont="1" applyFill="1" applyBorder="1" applyAlignment="1">
      <alignment horizontal="left" vertical="center"/>
    </xf>
    <xf numFmtId="164" fontId="17" fillId="0" borderId="1" xfId="1" applyNumberFormat="1" applyFont="1" applyFill="1" applyBorder="1" applyAlignment="1">
      <alignment horizontal="left" vertical="center"/>
    </xf>
    <xf numFmtId="164" fontId="17" fillId="0" borderId="1" xfId="0" applyNumberFormat="1" applyFont="1" applyFill="1" applyBorder="1" applyAlignment="1">
      <alignment horizontal="left" vertical="center" wrapText="1"/>
    </xf>
    <xf numFmtId="49" fontId="5" fillId="10" borderId="6" xfId="1" applyNumberFormat="1" applyFont="1" applyFill="1" applyBorder="1" applyAlignment="1">
      <alignment horizontal="center" vertical="center" wrapText="1"/>
    </xf>
    <xf numFmtId="164" fontId="14" fillId="10" borderId="6" xfId="1" applyNumberFormat="1" applyFont="1" applyFill="1" applyBorder="1" applyAlignment="1">
      <alignment horizontal="left" vertical="center" wrapText="1"/>
    </xf>
    <xf numFmtId="164" fontId="5" fillId="10" borderId="6" xfId="1" applyNumberFormat="1" applyFont="1" applyFill="1" applyBorder="1" applyAlignment="1">
      <alignment horizontal="center" vertical="center" wrapText="1"/>
    </xf>
    <xf numFmtId="164" fontId="14" fillId="10" borderId="6" xfId="1" applyNumberFormat="1" applyFont="1" applyFill="1" applyBorder="1" applyAlignment="1">
      <alignment horizontal="left" vertical="center"/>
    </xf>
    <xf numFmtId="164" fontId="14" fillId="10" borderId="6" xfId="1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/>
    <xf numFmtId="49" fontId="5" fillId="2" borderId="9" xfId="1" applyNumberFormat="1" applyFont="1" applyFill="1" applyBorder="1" applyAlignment="1">
      <alignment horizontal="center" vertical="center" wrapText="1"/>
    </xf>
    <xf numFmtId="164" fontId="0" fillId="4" borderId="0" xfId="0" applyNumberFormat="1" applyFill="1"/>
    <xf numFmtId="164" fontId="5" fillId="0" borderId="6" xfId="1" applyNumberFormat="1" applyFont="1" applyFill="1" applyBorder="1" applyAlignment="1">
      <alignment horizontal="left" vertical="center"/>
    </xf>
    <xf numFmtId="164" fontId="5" fillId="6" borderId="1" xfId="1" applyNumberFormat="1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left" vertical="center"/>
    </xf>
    <xf numFmtId="49" fontId="10" fillId="2" borderId="9" xfId="1" applyNumberFormat="1" applyFont="1" applyFill="1" applyBorder="1" applyAlignment="1">
      <alignment horizontal="center" vertical="center" wrapText="1"/>
    </xf>
    <xf numFmtId="49" fontId="5" fillId="6" borderId="6" xfId="1" applyNumberFormat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/>
    <xf numFmtId="0" fontId="31" fillId="10" borderId="1" xfId="0" applyFont="1" applyFill="1" applyBorder="1" applyAlignment="1">
      <alignment vertical="top" wrapText="1"/>
    </xf>
    <xf numFmtId="164" fontId="25" fillId="5" borderId="0" xfId="0" applyNumberFormat="1" applyFont="1" applyFill="1"/>
    <xf numFmtId="49" fontId="14" fillId="6" borderId="1" xfId="1" applyNumberFormat="1" applyFont="1" applyFill="1" applyBorder="1" applyAlignment="1">
      <alignment horizontal="center" vertical="center" wrapText="1"/>
    </xf>
    <xf numFmtId="164" fontId="25" fillId="6" borderId="0" xfId="0" applyNumberFormat="1" applyFont="1" applyFill="1" applyBorder="1"/>
    <xf numFmtId="164" fontId="25" fillId="6" borderId="0" xfId="0" applyNumberFormat="1" applyFont="1" applyFill="1"/>
    <xf numFmtId="164" fontId="8" fillId="10" borderId="1" xfId="1" applyNumberFormat="1" applyFont="1" applyFill="1" applyBorder="1" applyAlignment="1">
      <alignment horizontal="left" vertical="top" wrapText="1"/>
    </xf>
    <xf numFmtId="164" fontId="8" fillId="10" borderId="1" xfId="1" applyNumberFormat="1" applyFont="1" applyFill="1" applyBorder="1" applyAlignment="1">
      <alignment horizontal="left" vertical="center"/>
    </xf>
    <xf numFmtId="164" fontId="0" fillId="6" borderId="0" xfId="0" applyNumberFormat="1" applyFill="1"/>
    <xf numFmtId="164" fontId="12" fillId="6" borderId="6" xfId="0" applyNumberFormat="1" applyFont="1" applyFill="1" applyBorder="1"/>
    <xf numFmtId="164" fontId="25" fillId="12" borderId="1" xfId="0" applyNumberFormat="1" applyFont="1" applyFill="1" applyBorder="1"/>
    <xf numFmtId="49" fontId="21" fillId="4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32" fillId="10" borderId="1" xfId="0" applyNumberFormat="1" applyFont="1" applyFill="1" applyBorder="1" applyAlignment="1">
      <alignment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/>
    <xf numFmtId="164" fontId="33" fillId="0" borderId="0" xfId="0" applyNumberFormat="1" applyFont="1" applyFill="1" applyBorder="1"/>
    <xf numFmtId="164" fontId="22" fillId="7" borderId="0" xfId="0" applyNumberFormat="1" applyFont="1" applyFill="1"/>
    <xf numFmtId="164" fontId="0" fillId="5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left" vertical="center" wrapText="1"/>
    </xf>
    <xf numFmtId="49" fontId="14" fillId="12" borderId="1" xfId="1" applyNumberFormat="1" applyFont="1" applyFill="1" applyBorder="1" applyAlignment="1">
      <alignment horizontal="center" vertical="center" wrapText="1"/>
    </xf>
    <xf numFmtId="164" fontId="14" fillId="12" borderId="1" xfId="1" applyNumberFormat="1" applyFont="1" applyFill="1" applyBorder="1" applyAlignment="1">
      <alignment horizontal="left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164" fontId="25" fillId="12" borderId="4" xfId="0" applyNumberFormat="1" applyFont="1" applyFill="1" applyBorder="1"/>
    <xf numFmtId="49" fontId="5" fillId="10" borderId="9" xfId="1" applyNumberFormat="1" applyFont="1" applyFill="1" applyBorder="1" applyAlignment="1">
      <alignment horizontal="center" vertical="center" wrapText="1"/>
    </xf>
    <xf numFmtId="164" fontId="5" fillId="10" borderId="9" xfId="1" applyNumberFormat="1" applyFont="1" applyFill="1" applyBorder="1" applyAlignment="1">
      <alignment horizontal="center" vertical="center" wrapText="1"/>
    </xf>
    <xf numFmtId="164" fontId="21" fillId="10" borderId="1" xfId="1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9" fontId="5" fillId="6" borderId="9" xfId="2" applyFont="1" applyFill="1" applyBorder="1" applyAlignment="1">
      <alignment horizontal="center" vertical="center" wrapText="1"/>
    </xf>
    <xf numFmtId="164" fontId="2" fillId="5" borderId="1" xfId="0" applyNumberFormat="1" applyFont="1" applyFill="1" applyBorder="1"/>
    <xf numFmtId="164" fontId="2" fillId="6" borderId="1" xfId="0" applyNumberFormat="1" applyFont="1" applyFill="1" applyBorder="1"/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164" fontId="35" fillId="10" borderId="0" xfId="0" applyNumberFormat="1" applyFont="1" applyFill="1"/>
    <xf numFmtId="49" fontId="21" fillId="10" borderId="6" xfId="1" applyNumberFormat="1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center" vertical="center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4" fillId="7" borderId="0" xfId="0" applyNumberFormat="1" applyFont="1" applyFill="1" applyAlignment="1">
      <alignment horizontal="left"/>
    </xf>
    <xf numFmtId="49" fontId="11" fillId="7" borderId="6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2" fontId="5" fillId="6" borderId="1" xfId="1" applyNumberFormat="1" applyFont="1" applyFill="1" applyBorder="1" applyAlignment="1">
      <alignment horizontal="center" vertical="center" wrapText="1"/>
    </xf>
    <xf numFmtId="2" fontId="5" fillId="6" borderId="6" xfId="1" applyNumberFormat="1" applyFont="1" applyFill="1" applyBorder="1" applyAlignment="1">
      <alignment horizontal="left" vertical="center" wrapText="1"/>
    </xf>
    <xf numFmtId="2" fontId="5" fillId="6" borderId="6" xfId="1" applyNumberFormat="1" applyFont="1" applyFill="1" applyBorder="1" applyAlignment="1">
      <alignment horizontal="center" vertical="center" wrapText="1"/>
    </xf>
    <xf numFmtId="2" fontId="14" fillId="10" borderId="9" xfId="1" applyNumberFormat="1" applyFont="1" applyFill="1" applyBorder="1" applyAlignment="1">
      <alignment horizontal="left" vertical="center" wrapText="1"/>
    </xf>
    <xf numFmtId="2" fontId="5" fillId="6" borderId="1" xfId="1" applyNumberFormat="1" applyFont="1" applyFill="1" applyBorder="1" applyAlignment="1">
      <alignment horizontal="left" vertical="center" wrapText="1"/>
    </xf>
    <xf numFmtId="2" fontId="12" fillId="6" borderId="1" xfId="0" applyNumberFormat="1" applyFont="1" applyFill="1" applyBorder="1"/>
    <xf numFmtId="164" fontId="21" fillId="6" borderId="1" xfId="1" applyNumberFormat="1" applyFont="1" applyFill="1" applyBorder="1" applyAlignment="1">
      <alignment horizontal="left" vertical="center" wrapText="1"/>
    </xf>
    <xf numFmtId="164" fontId="12" fillId="10" borderId="6" xfId="0" applyNumberFormat="1" applyFont="1" applyFill="1" applyBorder="1"/>
    <xf numFmtId="164" fontId="5" fillId="10" borderId="6" xfId="1" applyNumberFormat="1" applyFont="1" applyFill="1" applyBorder="1" applyAlignment="1">
      <alignment horizontal="left" vertical="center" wrapText="1"/>
    </xf>
    <xf numFmtId="164" fontId="12" fillId="10" borderId="9" xfId="0" applyNumberFormat="1" applyFont="1" applyFill="1" applyBorder="1"/>
    <xf numFmtId="49" fontId="5" fillId="0" borderId="1" xfId="1" applyNumberFormat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left" vertical="center" wrapText="1"/>
    </xf>
    <xf numFmtId="49" fontId="5" fillId="7" borderId="6" xfId="1" applyNumberFormat="1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49" fontId="14" fillId="10" borderId="6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4" fontId="15" fillId="6" borderId="4" xfId="0" applyNumberFormat="1" applyFont="1" applyFill="1" applyBorder="1"/>
    <xf numFmtId="164" fontId="12" fillId="6" borderId="4" xfId="0" applyNumberFormat="1" applyFont="1" applyFill="1" applyBorder="1"/>
    <xf numFmtId="164" fontId="0" fillId="0" borderId="4" xfId="0" applyNumberFormat="1" applyFont="1" applyBorder="1"/>
    <xf numFmtId="164" fontId="12" fillId="10" borderId="11" xfId="0" applyNumberFormat="1" applyFont="1" applyFill="1" applyBorder="1"/>
    <xf numFmtId="164" fontId="12" fillId="10" borderId="12" xfId="0" applyNumberFormat="1" applyFont="1" applyFill="1" applyBorder="1"/>
    <xf numFmtId="164" fontId="2" fillId="6" borderId="4" xfId="0" applyNumberFormat="1" applyFont="1" applyFill="1" applyBorder="1"/>
    <xf numFmtId="164" fontId="25" fillId="10" borderId="4" xfId="0" applyNumberFormat="1" applyFont="1" applyFill="1" applyBorder="1"/>
    <xf numFmtId="164" fontId="12" fillId="10" borderId="4" xfId="0" applyNumberFormat="1" applyFont="1" applyFill="1" applyBorder="1"/>
    <xf numFmtId="164" fontId="25" fillId="0" borderId="0" xfId="0" applyNumberFormat="1" applyFont="1" applyFill="1" applyBorder="1"/>
    <xf numFmtId="164" fontId="2" fillId="0" borderId="0" xfId="0" applyNumberFormat="1" applyFont="1" applyFill="1" applyBorder="1"/>
    <xf numFmtId="164" fontId="0" fillId="0" borderId="0" xfId="0" applyNumberFormat="1" applyFill="1" applyBorder="1" applyAlignment="1">
      <alignment horizontal="left"/>
    </xf>
    <xf numFmtId="164" fontId="22" fillId="0" borderId="0" xfId="0" applyNumberFormat="1" applyFont="1" applyFill="1" applyBorder="1"/>
    <xf numFmtId="164" fontId="35" fillId="0" borderId="0" xfId="0" applyNumberFormat="1" applyFont="1" applyFill="1" applyBorder="1"/>
    <xf numFmtId="164" fontId="24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left" vertical="center" wrapText="1"/>
    </xf>
    <xf numFmtId="164" fontId="11" fillId="7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4" fontId="12" fillId="7" borderId="0" xfId="0" applyNumberFormat="1" applyFont="1" applyFill="1"/>
    <xf numFmtId="49" fontId="21" fillId="7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" fontId="5" fillId="6" borderId="2" xfId="1" applyNumberFormat="1" applyFont="1" applyFill="1" applyBorder="1" applyAlignment="1">
      <alignment vertical="center" wrapText="1"/>
    </xf>
    <xf numFmtId="4" fontId="21" fillId="10" borderId="2" xfId="1" applyNumberFormat="1" applyFont="1" applyFill="1" applyBorder="1" applyAlignment="1">
      <alignment horizontal="center" vertical="center" wrapText="1"/>
    </xf>
    <xf numFmtId="4" fontId="21" fillId="10" borderId="7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/>
    </xf>
    <xf numFmtId="4" fontId="20" fillId="0" borderId="2" xfId="1" applyNumberFormat="1" applyFont="1" applyFill="1" applyBorder="1" applyAlignment="1">
      <alignment horizontal="center" vertical="center" wrapText="1"/>
    </xf>
    <xf numFmtId="4" fontId="21" fillId="10" borderId="10" xfId="1" applyNumberFormat="1" applyFont="1" applyFill="1" applyBorder="1" applyAlignment="1">
      <alignment horizontal="center" vertical="center" wrapText="1"/>
    </xf>
    <xf numFmtId="4" fontId="19" fillId="6" borderId="10" xfId="1" applyNumberFormat="1" applyFont="1" applyFill="1" applyBorder="1" applyAlignment="1">
      <alignment horizontal="center" vertical="center" wrapText="1"/>
    </xf>
    <xf numFmtId="4" fontId="19" fillId="6" borderId="2" xfId="1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left" vertical="center"/>
    </xf>
    <xf numFmtId="165" fontId="12" fillId="6" borderId="1" xfId="0" applyNumberFormat="1" applyFont="1" applyFill="1" applyBorder="1"/>
    <xf numFmtId="165" fontId="16" fillId="3" borderId="1" xfId="1" applyNumberFormat="1" applyFont="1" applyFill="1" applyBorder="1" applyAlignment="1">
      <alignment horizontal="center" vertical="center" wrapText="1"/>
    </xf>
    <xf numFmtId="165" fontId="7" fillId="6" borderId="1" xfId="1" applyNumberFormat="1" applyFont="1" applyFill="1" applyBorder="1" applyAlignment="1">
      <alignment horizontal="center" vertical="center"/>
    </xf>
    <xf numFmtId="165" fontId="5" fillId="6" borderId="9" xfId="1" applyNumberFormat="1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/>
    </xf>
    <xf numFmtId="165" fontId="12" fillId="10" borderId="1" xfId="0" applyNumberFormat="1" applyFont="1" applyFill="1" applyBorder="1"/>
    <xf numFmtId="165" fontId="5" fillId="6" borderId="6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left" vertical="center" wrapText="1"/>
    </xf>
    <xf numFmtId="165" fontId="16" fillId="10" borderId="1" xfId="1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 wrapText="1"/>
    </xf>
    <xf numFmtId="165" fontId="14" fillId="9" borderId="1" xfId="0" applyNumberFormat="1" applyFont="1" applyFill="1" applyBorder="1" applyAlignment="1">
      <alignment horizontal="left" vertical="center" wrapText="1"/>
    </xf>
    <xf numFmtId="165" fontId="5" fillId="6" borderId="6" xfId="1" applyNumberFormat="1" applyFont="1" applyFill="1" applyBorder="1" applyAlignment="1">
      <alignment horizontal="center" vertical="center" wrapText="1"/>
    </xf>
    <xf numFmtId="165" fontId="5" fillId="10" borderId="6" xfId="1" applyNumberFormat="1" applyFont="1" applyFill="1" applyBorder="1" applyAlignment="1">
      <alignment horizontal="center" vertical="center" wrapText="1"/>
    </xf>
    <xf numFmtId="165" fontId="5" fillId="10" borderId="9" xfId="1" applyNumberFormat="1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16" fillId="10" borderId="8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 indent="2"/>
    </xf>
    <xf numFmtId="165" fontId="5" fillId="6" borderId="9" xfId="1" applyNumberFormat="1" applyFont="1" applyFill="1" applyBorder="1" applyAlignment="1">
      <alignment horizontal="left" vertical="center" wrapText="1"/>
    </xf>
    <xf numFmtId="165" fontId="14" fillId="10" borderId="1" xfId="1" applyNumberFormat="1" applyFont="1" applyFill="1" applyBorder="1" applyAlignment="1">
      <alignment horizontal="center" vertical="center" wrapText="1"/>
    </xf>
    <xf numFmtId="165" fontId="6" fillId="10" borderId="1" xfId="1" applyNumberFormat="1" applyFont="1" applyFill="1" applyBorder="1" applyAlignment="1">
      <alignment horizontal="left" vertical="center" wrapText="1"/>
    </xf>
    <xf numFmtId="165" fontId="21" fillId="10" borderId="6" xfId="1" applyNumberFormat="1" applyFont="1" applyFill="1" applyBorder="1" applyAlignment="1">
      <alignment horizontal="center" vertical="center" wrapText="1"/>
    </xf>
    <xf numFmtId="165" fontId="14" fillId="10" borderId="6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1" fillId="10" borderId="1" xfId="0" applyNumberFormat="1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center" vertical="center" wrapText="1"/>
    </xf>
    <xf numFmtId="165" fontId="8" fillId="10" borderId="1" xfId="1" applyNumberFormat="1" applyFont="1" applyFill="1" applyBorder="1" applyAlignment="1">
      <alignment horizontal="left" vertical="center"/>
    </xf>
    <xf numFmtId="165" fontId="5" fillId="6" borderId="1" xfId="1" applyNumberFormat="1" applyFont="1" applyFill="1" applyBorder="1" applyAlignment="1">
      <alignment horizontal="left" vertical="center"/>
    </xf>
    <xf numFmtId="165" fontId="14" fillId="10" borderId="1" xfId="1" applyNumberFormat="1" applyFont="1" applyFill="1" applyBorder="1" applyAlignment="1">
      <alignment horizontal="left" vertical="center"/>
    </xf>
    <xf numFmtId="165" fontId="5" fillId="0" borderId="6" xfId="1" applyNumberFormat="1" applyFont="1" applyFill="1" applyBorder="1" applyAlignment="1">
      <alignment horizontal="center" vertical="center" wrapText="1"/>
    </xf>
    <xf numFmtId="165" fontId="14" fillId="12" borderId="1" xfId="1" applyNumberFormat="1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wrapText="1"/>
    </xf>
    <xf numFmtId="164" fontId="19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wrapText="1"/>
    </xf>
    <xf numFmtId="164" fontId="19" fillId="0" borderId="1" xfId="0" applyNumberFormat="1" applyFont="1" applyFill="1" applyBorder="1" applyAlignment="1">
      <alignment horizontal="left" wrapText="1"/>
    </xf>
    <xf numFmtId="164" fontId="36" fillId="0" borderId="1" xfId="0" applyNumberFormat="1" applyFont="1" applyFill="1" applyBorder="1" applyAlignment="1">
      <alignment wrapText="1"/>
    </xf>
    <xf numFmtId="164" fontId="37" fillId="0" borderId="1" xfId="0" applyNumberFormat="1" applyFont="1" applyFill="1" applyBorder="1" applyAlignment="1">
      <alignment wrapText="1"/>
    </xf>
    <xf numFmtId="164" fontId="36" fillId="0" borderId="1" xfId="0" applyNumberFormat="1" applyFont="1" applyFill="1" applyBorder="1" applyAlignment="1">
      <alignment horizontal="left" wrapText="1"/>
    </xf>
    <xf numFmtId="164" fontId="19" fillId="0" borderId="1" xfId="0" applyNumberFormat="1" applyFont="1" applyFill="1" applyBorder="1" applyAlignment="1">
      <alignment vertical="center" wrapText="1"/>
    </xf>
    <xf numFmtId="166" fontId="0" fillId="0" borderId="0" xfId="0" applyNumberFormat="1"/>
    <xf numFmtId="166" fontId="7" fillId="0" borderId="1" xfId="0" applyNumberFormat="1" applyFont="1" applyFill="1" applyBorder="1" applyAlignment="1">
      <alignment horizontal="center" vertical="center" wrapText="1"/>
    </xf>
    <xf numFmtId="166" fontId="5" fillId="6" borderId="1" xfId="1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left" vertical="center" wrapText="1"/>
    </xf>
    <xf numFmtId="166" fontId="5" fillId="6" borderId="1" xfId="1" applyNumberFormat="1" applyFont="1" applyFill="1" applyBorder="1" applyAlignment="1">
      <alignment horizontal="center" vertical="center" wrapText="1"/>
    </xf>
    <xf numFmtId="166" fontId="14" fillId="10" borderId="1" xfId="1" applyNumberFormat="1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166" fontId="5" fillId="6" borderId="9" xfId="1" applyNumberFormat="1" applyFont="1" applyFill="1" applyBorder="1" applyAlignment="1">
      <alignment horizontal="center" vertical="center"/>
    </xf>
    <xf numFmtId="166" fontId="14" fillId="3" borderId="1" xfId="1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14" fillId="10" borderId="1" xfId="0" applyNumberFormat="1" applyFont="1" applyFill="1" applyBorder="1" applyAlignment="1">
      <alignment horizontal="center" vertical="center" wrapText="1"/>
    </xf>
    <xf numFmtId="166" fontId="14" fillId="9" borderId="1" xfId="0" applyNumberFormat="1" applyFont="1" applyFill="1" applyBorder="1" applyAlignment="1">
      <alignment horizontal="center" vertical="center" wrapText="1"/>
    </xf>
    <xf numFmtId="166" fontId="5" fillId="6" borderId="6" xfId="1" applyNumberFormat="1" applyFont="1" applyFill="1" applyBorder="1" applyAlignment="1">
      <alignment horizontal="center" vertical="center"/>
    </xf>
    <xf numFmtId="166" fontId="13" fillId="6" borderId="1" xfId="1" applyNumberFormat="1" applyFont="1" applyFill="1" applyBorder="1" applyAlignment="1">
      <alignment horizontal="left" vertical="center" wrapText="1"/>
    </xf>
    <xf numFmtId="166" fontId="21" fillId="10" borderId="9" xfId="1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 wrapText="1"/>
    </xf>
    <xf numFmtId="166" fontId="20" fillId="6" borderId="9" xfId="1" applyNumberFormat="1" applyFont="1" applyFill="1" applyBorder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21" fillId="10" borderId="1" xfId="1" applyNumberFormat="1" applyFont="1" applyFill="1" applyBorder="1" applyAlignment="1">
      <alignment horizontal="center" vertical="center" wrapText="1"/>
    </xf>
    <xf numFmtId="166" fontId="21" fillId="10" borderId="6" xfId="1" applyNumberFormat="1" applyFont="1" applyFill="1" applyBorder="1" applyAlignment="1">
      <alignment horizontal="center" vertical="center"/>
    </xf>
    <xf numFmtId="166" fontId="14" fillId="1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horizontal="left" vertical="center"/>
    </xf>
    <xf numFmtId="166" fontId="12" fillId="6" borderId="6" xfId="0" applyNumberFormat="1" applyFont="1" applyFill="1" applyBorder="1"/>
    <xf numFmtId="166" fontId="32" fillId="10" borderId="1" xfId="0" applyNumberFormat="1" applyFont="1" applyFill="1" applyBorder="1" applyAlignment="1">
      <alignment horizontal="center"/>
    </xf>
    <xf numFmtId="164" fontId="5" fillId="6" borderId="1" xfId="1" applyNumberFormat="1" applyFont="1" applyFill="1" applyBorder="1" applyAlignment="1">
      <alignment horizontal="left" vertical="center" wrapText="1"/>
    </xf>
    <xf numFmtId="164" fontId="12" fillId="6" borderId="9" xfId="0" applyNumberFormat="1" applyFont="1" applyFill="1" applyBorder="1"/>
    <xf numFmtId="164" fontId="21" fillId="6" borderId="9" xfId="1" applyNumberFormat="1" applyFont="1" applyFill="1" applyBorder="1" applyAlignment="1">
      <alignment horizontal="left" vertical="center" wrapText="1"/>
    </xf>
    <xf numFmtId="166" fontId="13" fillId="6" borderId="9" xfId="1" applyNumberFormat="1" applyFont="1" applyFill="1" applyBorder="1" applyAlignment="1">
      <alignment horizontal="left" vertical="center" wrapText="1"/>
    </xf>
    <xf numFmtId="164" fontId="12" fillId="6" borderId="12" xfId="0" applyNumberFormat="1" applyFont="1" applyFill="1" applyBorder="1"/>
    <xf numFmtId="49" fontId="11" fillId="7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49" fontId="21" fillId="7" borderId="1" xfId="0" applyNumberFormat="1" applyFont="1" applyFill="1" applyBorder="1" applyAlignment="1">
      <alignment horizontal="center" vertical="center" wrapText="1"/>
    </xf>
    <xf numFmtId="49" fontId="21" fillId="6" borderId="6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164" fontId="11" fillId="4" borderId="3" xfId="1" applyNumberFormat="1" applyFont="1" applyFill="1" applyBorder="1" applyAlignment="1">
      <alignment horizontal="left" vertical="center" wrapText="1"/>
    </xf>
    <xf numFmtId="164" fontId="11" fillId="4" borderId="8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14" fillId="12" borderId="9" xfId="1" applyNumberFormat="1" applyFont="1" applyFill="1" applyBorder="1" applyAlignment="1">
      <alignment horizontal="center" vertical="center" wrapText="1"/>
    </xf>
    <xf numFmtId="164" fontId="14" fillId="12" borderId="9" xfId="1" applyNumberFormat="1" applyFont="1" applyFill="1" applyBorder="1" applyAlignment="1">
      <alignment horizontal="left" vertical="center" wrapText="1"/>
    </xf>
    <xf numFmtId="164" fontId="14" fillId="12" borderId="2" xfId="1" applyNumberFormat="1" applyFont="1" applyFill="1" applyBorder="1" applyAlignment="1">
      <alignment horizontal="left" vertical="center" wrapText="1"/>
    </xf>
    <xf numFmtId="164" fontId="14" fillId="12" borderId="3" xfId="1" applyNumberFormat="1" applyFont="1" applyFill="1" applyBorder="1" applyAlignment="1">
      <alignment horizontal="left" vertical="center" wrapText="1"/>
    </xf>
    <xf numFmtId="165" fontId="14" fillId="12" borderId="3" xfId="1" applyNumberFormat="1" applyFont="1" applyFill="1" applyBorder="1" applyAlignment="1">
      <alignment horizontal="left" vertical="center" wrapText="1"/>
    </xf>
    <xf numFmtId="165" fontId="14" fillId="12" borderId="4" xfId="1" applyNumberFormat="1" applyFont="1" applyFill="1" applyBorder="1" applyAlignment="1">
      <alignment horizontal="left" vertical="center" wrapText="1"/>
    </xf>
    <xf numFmtId="164" fontId="37" fillId="6" borderId="1" xfId="0" applyNumberFormat="1" applyFont="1" applyFill="1" applyBorder="1" applyAlignment="1">
      <alignment wrapText="1"/>
    </xf>
    <xf numFmtId="166" fontId="5" fillId="0" borderId="6" xfId="1" applyNumberFormat="1" applyFont="1" applyFill="1" applyBorder="1" applyAlignment="1">
      <alignment horizontal="center" vertical="center" wrapText="1"/>
    </xf>
    <xf numFmtId="166" fontId="14" fillId="12" borderId="1" xfId="1" applyNumberFormat="1" applyFont="1" applyFill="1" applyBorder="1" applyAlignment="1">
      <alignment horizontal="center" vertical="center" wrapText="1"/>
    </xf>
    <xf numFmtId="164" fontId="0" fillId="12" borderId="0" xfId="0" applyNumberFormat="1" applyFill="1"/>
    <xf numFmtId="49" fontId="5" fillId="12" borderId="1" xfId="1" applyNumberFormat="1" applyFont="1" applyFill="1" applyBorder="1" applyAlignment="1">
      <alignment horizontal="center" vertical="center" wrapText="1"/>
    </xf>
    <xf numFmtId="164" fontId="5" fillId="12" borderId="1" xfId="1" applyNumberFormat="1" applyFont="1" applyFill="1" applyBorder="1" applyAlignment="1">
      <alignment horizontal="left" vertical="center" wrapText="1"/>
    </xf>
    <xf numFmtId="164" fontId="5" fillId="12" borderId="1" xfId="1" applyNumberFormat="1" applyFont="1" applyFill="1" applyBorder="1" applyAlignment="1">
      <alignment horizontal="center" vertical="center" wrapText="1"/>
    </xf>
    <xf numFmtId="165" fontId="5" fillId="12" borderId="1" xfId="1" applyNumberFormat="1" applyFont="1" applyFill="1" applyBorder="1" applyAlignment="1">
      <alignment horizontal="center" vertical="center" wrapText="1"/>
    </xf>
    <xf numFmtId="165" fontId="5" fillId="12" borderId="1" xfId="1" applyNumberFormat="1" applyFont="1" applyFill="1" applyBorder="1" applyAlignment="1">
      <alignment horizontal="left" vertical="center" wrapText="1"/>
    </xf>
    <xf numFmtId="164" fontId="19" fillId="12" borderId="1" xfId="0" applyNumberFormat="1" applyFont="1" applyFill="1" applyBorder="1" applyAlignment="1">
      <alignment wrapText="1"/>
    </xf>
    <xf numFmtId="164" fontId="0" fillId="12" borderId="0" xfId="0" applyNumberFormat="1" applyFill="1" applyBorder="1"/>
    <xf numFmtId="164" fontId="37" fillId="12" borderId="1" xfId="0" applyNumberFormat="1" applyFont="1" applyFill="1" applyBorder="1" applyAlignment="1">
      <alignment wrapText="1"/>
    </xf>
    <xf numFmtId="166" fontId="5" fillId="6" borderId="9" xfId="1" applyNumberFormat="1" applyFont="1" applyFill="1" applyBorder="1" applyAlignment="1">
      <alignment horizontal="center" vertical="center" wrapText="1"/>
    </xf>
    <xf numFmtId="4" fontId="5" fillId="6" borderId="7" xfId="1" applyNumberFormat="1" applyFont="1" applyFill="1" applyBorder="1" applyAlignment="1">
      <alignment horizontal="center" vertical="center" wrapText="1"/>
    </xf>
    <xf numFmtId="4" fontId="5" fillId="6" borderId="9" xfId="1" applyNumberFormat="1" applyFont="1" applyFill="1" applyBorder="1" applyAlignment="1">
      <alignment horizontal="center" vertical="center" wrapText="1"/>
    </xf>
    <xf numFmtId="166" fontId="14" fillId="12" borderId="9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64" fontId="12" fillId="7" borderId="0" xfId="0" applyNumberFormat="1" applyFont="1" applyFill="1"/>
    <xf numFmtId="164" fontId="12" fillId="6" borderId="0" xfId="0" applyNumberFormat="1" applyFont="1" applyFill="1" applyBorder="1"/>
    <xf numFmtId="49" fontId="5" fillId="4" borderId="9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4" fontId="14" fillId="10" borderId="1" xfId="0" applyNumberFormat="1" applyFont="1" applyFill="1" applyBorder="1" applyAlignment="1">
      <alignment horizontal="center" vertical="center" wrapText="1"/>
    </xf>
    <xf numFmtId="164" fontId="15" fillId="10" borderId="0" xfId="0" applyNumberFormat="1" applyFont="1" applyFill="1" applyBorder="1"/>
    <xf numFmtId="164" fontId="7" fillId="0" borderId="1" xfId="0" applyNumberFormat="1" applyFont="1" applyBorder="1" applyAlignment="1">
      <alignment horizontal="center" vertical="center" wrapText="1"/>
    </xf>
    <xf numFmtId="49" fontId="21" fillId="7" borderId="9" xfId="1" applyNumberFormat="1" applyFont="1" applyFill="1" applyBorder="1" applyAlignment="1">
      <alignment horizontal="center" vertical="center" wrapText="1"/>
    </xf>
    <xf numFmtId="164" fontId="11" fillId="7" borderId="4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" fontId="5" fillId="6" borderId="10" xfId="1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wrapText="1"/>
    </xf>
    <xf numFmtId="164" fontId="0" fillId="6" borderId="0" xfId="0" applyNumberFormat="1" applyFont="1" applyFill="1" applyBorder="1"/>
    <xf numFmtId="164" fontId="7" fillId="6" borderId="1" xfId="0" applyNumberFormat="1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top" wrapText="1"/>
    </xf>
    <xf numFmtId="165" fontId="30" fillId="0" borderId="1" xfId="0" applyNumberFormat="1" applyFont="1" applyBorder="1" applyAlignment="1">
      <alignment horizontal="center" vertical="center" wrapText="1"/>
    </xf>
    <xf numFmtId="164" fontId="11" fillId="7" borderId="2" xfId="1" applyNumberFormat="1" applyFont="1" applyFill="1" applyBorder="1" applyAlignment="1">
      <alignment vertical="center"/>
    </xf>
    <xf numFmtId="164" fontId="11" fillId="7" borderId="3" xfId="1" applyNumberFormat="1" applyFont="1" applyFill="1" applyBorder="1" applyAlignment="1">
      <alignment vertical="center"/>
    </xf>
    <xf numFmtId="164" fontId="21" fillId="0" borderId="2" xfId="1" applyNumberFormat="1" applyFont="1" applyFill="1" applyBorder="1" applyAlignment="1">
      <alignment vertical="center"/>
    </xf>
    <xf numFmtId="164" fontId="17" fillId="0" borderId="3" xfId="1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top" wrapText="1"/>
    </xf>
    <xf numFmtId="49" fontId="14" fillId="7" borderId="9" xfId="1" applyNumberFormat="1" applyFont="1" applyFill="1" applyBorder="1" applyAlignment="1">
      <alignment horizontal="center" vertical="center"/>
    </xf>
    <xf numFmtId="164" fontId="19" fillId="0" borderId="9" xfId="0" applyNumberFormat="1" applyFont="1" applyFill="1" applyBorder="1" applyAlignment="1">
      <alignment wrapText="1"/>
    </xf>
    <xf numFmtId="164" fontId="19" fillId="0" borderId="0" xfId="0" applyNumberFormat="1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164" fontId="0" fillId="6" borderId="0" xfId="0" applyNumberFormat="1" applyFill="1" applyBorder="1"/>
    <xf numFmtId="164" fontId="33" fillId="6" borderId="0" xfId="0" applyNumberFormat="1" applyFont="1" applyFill="1" applyBorder="1"/>
    <xf numFmtId="164" fontId="11" fillId="6" borderId="0" xfId="1" applyNumberFormat="1" applyFont="1" applyFill="1" applyBorder="1" applyAlignment="1">
      <alignment horizontal="left" vertical="center" wrapText="1"/>
    </xf>
    <xf numFmtId="164" fontId="0" fillId="6" borderId="0" xfId="0" applyNumberFormat="1" applyFill="1" applyBorder="1" applyAlignment="1">
      <alignment horizontal="left"/>
    </xf>
    <xf numFmtId="164" fontId="35" fillId="6" borderId="0" xfId="0" applyNumberFormat="1" applyFont="1" applyFill="1" applyBorder="1"/>
    <xf numFmtId="164" fontId="24" fillId="6" borderId="0" xfId="0" applyNumberFormat="1" applyFont="1" applyFill="1" applyBorder="1" applyAlignment="1">
      <alignment horizontal="left"/>
    </xf>
    <xf numFmtId="164" fontId="22" fillId="6" borderId="0" xfId="0" applyNumberFormat="1" applyFont="1" applyFill="1" applyBorder="1"/>
    <xf numFmtId="164" fontId="34" fillId="6" borderId="0" xfId="0" applyNumberFormat="1" applyFont="1" applyFill="1" applyBorder="1"/>
    <xf numFmtId="164" fontId="2" fillId="6" borderId="0" xfId="0" applyNumberFormat="1" applyFont="1" applyFill="1" applyBorder="1"/>
    <xf numFmtId="164" fontId="24" fillId="6" borderId="0" xfId="0" applyNumberFormat="1" applyFont="1" applyFill="1" applyBorder="1"/>
    <xf numFmtId="164" fontId="29" fillId="6" borderId="0" xfId="0" applyNumberFormat="1" applyFont="1" applyFill="1" applyBorder="1"/>
    <xf numFmtId="164" fontId="0" fillId="6" borderId="0" xfId="0" applyNumberFormat="1" applyFill="1" applyBorder="1" applyAlignment="1">
      <alignment vertical="center"/>
    </xf>
    <xf numFmtId="164" fontId="7" fillId="6" borderId="2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/>
    <xf numFmtId="164" fontId="36" fillId="0" borderId="1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12" fillId="6" borderId="0" xfId="0" applyNumberFormat="1" applyFont="1" applyFill="1"/>
    <xf numFmtId="49" fontId="17" fillId="10" borderId="1" xfId="1" applyNumberFormat="1" applyFont="1" applyFill="1" applyBorder="1" applyAlignment="1">
      <alignment horizontal="center" vertical="center"/>
    </xf>
    <xf numFmtId="49" fontId="17" fillId="3" borderId="1" xfId="1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 wrapText="1"/>
    </xf>
    <xf numFmtId="49" fontId="6" fillId="10" borderId="1" xfId="1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5" fillId="6" borderId="2" xfId="1" applyNumberFormat="1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>
      <alignment horizontal="center" vertical="center"/>
    </xf>
    <xf numFmtId="49" fontId="13" fillId="6" borderId="1" xfId="1" applyNumberFormat="1" applyFont="1" applyFill="1" applyBorder="1" applyAlignment="1">
      <alignment horizontal="left" vertical="center" wrapText="1"/>
    </xf>
    <xf numFmtId="49" fontId="13" fillId="6" borderId="9" xfId="1" applyNumberFormat="1" applyFont="1" applyFill="1" applyBorder="1" applyAlignment="1">
      <alignment horizontal="left" vertical="center" wrapText="1"/>
    </xf>
    <xf numFmtId="49" fontId="14" fillId="12" borderId="1" xfId="1" applyNumberFormat="1" applyFont="1" applyFill="1" applyBorder="1" applyAlignment="1">
      <alignment horizontal="left" vertical="center" wrapText="1"/>
    </xf>
    <xf numFmtId="49" fontId="14" fillId="6" borderId="9" xfId="1" applyNumberFormat="1" applyFont="1" applyFill="1" applyBorder="1" applyAlignment="1">
      <alignment horizontal="left" vertical="center" wrapText="1"/>
    </xf>
    <xf numFmtId="49" fontId="14" fillId="12" borderId="9" xfId="1" applyNumberFormat="1" applyFont="1" applyFill="1" applyBorder="1" applyAlignment="1">
      <alignment horizontal="left" vertical="center" wrapText="1"/>
    </xf>
    <xf numFmtId="49" fontId="20" fillId="6" borderId="9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17" fillId="10" borderId="9" xfId="1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/>
    <xf numFmtId="49" fontId="12" fillId="10" borderId="1" xfId="0" applyNumberFormat="1" applyFont="1" applyFill="1" applyBorder="1"/>
    <xf numFmtId="49" fontId="5" fillId="6" borderId="1" xfId="0" applyNumberFormat="1" applyFont="1" applyFill="1" applyBorder="1" applyAlignment="1">
      <alignment horizontal="left" vertical="center" wrapText="1"/>
    </xf>
    <xf numFmtId="49" fontId="14" fillId="3" borderId="1" xfId="1" applyNumberFormat="1" applyFont="1" applyFill="1" applyBorder="1" applyAlignment="1">
      <alignment horizontal="center" vertical="center"/>
    </xf>
    <xf numFmtId="49" fontId="11" fillId="7" borderId="3" xfId="1" applyNumberFormat="1" applyFont="1" applyFill="1" applyBorder="1" applyAlignment="1">
      <alignment vertical="center"/>
    </xf>
    <xf numFmtId="49" fontId="17" fillId="0" borderId="3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lef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vertical="center" wrapText="1"/>
    </xf>
    <xf numFmtId="164" fontId="5" fillId="7" borderId="3" xfId="1" applyNumberFormat="1" applyFont="1" applyFill="1" applyBorder="1" applyAlignment="1">
      <alignment vertical="center"/>
    </xf>
    <xf numFmtId="164" fontId="5" fillId="10" borderId="1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vertical="center"/>
    </xf>
    <xf numFmtId="2" fontId="5" fillId="10" borderId="1" xfId="0" applyNumberFormat="1" applyFont="1" applyFill="1" applyBorder="1" applyAlignment="1">
      <alignment horizontal="center" vertical="center" wrapText="1"/>
    </xf>
    <xf numFmtId="164" fontId="11" fillId="4" borderId="3" xfId="1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164" fontId="14" fillId="0" borderId="1" xfId="1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/>
    <xf numFmtId="2" fontId="5" fillId="0" borderId="3" xfId="0" applyNumberFormat="1" applyFont="1" applyFill="1" applyBorder="1" applyAlignment="1">
      <alignment horizontal="left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6" borderId="9" xfId="1" applyNumberFormat="1" applyFont="1" applyFill="1" applyBorder="1" applyAlignment="1">
      <alignment horizontal="left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6" borderId="7" xfId="1" applyNumberFormat="1" applyFont="1" applyFill="1" applyBorder="1" applyAlignment="1">
      <alignment horizontal="center" vertical="center" wrapText="1"/>
    </xf>
    <xf numFmtId="2" fontId="5" fillId="12" borderId="7" xfId="1" applyNumberFormat="1" applyFont="1" applyFill="1" applyBorder="1" applyAlignment="1">
      <alignment horizontal="center" vertical="center" wrapText="1"/>
    </xf>
    <xf numFmtId="2" fontId="5" fillId="10" borderId="2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7" borderId="3" xfId="1" applyNumberFormat="1" applyFont="1" applyFill="1" applyBorder="1" applyAlignment="1">
      <alignment vertical="center"/>
    </xf>
    <xf numFmtId="2" fontId="5" fillId="0" borderId="3" xfId="1" applyNumberFormat="1" applyFont="1" applyFill="1" applyBorder="1" applyAlignment="1">
      <alignment vertical="center"/>
    </xf>
    <xf numFmtId="2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left" vertical="center"/>
    </xf>
    <xf numFmtId="2" fontId="21" fillId="1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/>
    <xf numFmtId="4" fontId="17" fillId="3" borderId="2" xfId="1" applyNumberFormat="1" applyFont="1" applyFill="1" applyBorder="1" applyAlignment="1">
      <alignment horizontal="left" vertical="center"/>
    </xf>
    <xf numFmtId="4" fontId="17" fillId="3" borderId="2" xfId="1" applyNumberFormat="1" applyFont="1" applyFill="1" applyBorder="1" applyAlignment="1">
      <alignment horizontal="center" vertical="center"/>
    </xf>
    <xf numFmtId="4" fontId="7" fillId="6" borderId="2" xfId="1" applyNumberFormat="1" applyFont="1" applyFill="1" applyBorder="1" applyAlignment="1">
      <alignment horizontal="center" vertical="center" wrapText="1"/>
    </xf>
    <xf numFmtId="4" fontId="17" fillId="3" borderId="2" xfId="1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164" fontId="17" fillId="3" borderId="2" xfId="1" applyNumberFormat="1" applyFont="1" applyFill="1" applyBorder="1" applyAlignment="1">
      <alignment horizontal="center" vertical="center"/>
    </xf>
    <xf numFmtId="4" fontId="17" fillId="8" borderId="2" xfId="1" applyNumberFormat="1" applyFont="1" applyFill="1" applyBorder="1" applyAlignment="1">
      <alignment horizontal="center" vertical="center" wrapText="1"/>
    </xf>
    <xf numFmtId="4" fontId="5" fillId="7" borderId="2" xfId="1" applyNumberFormat="1" applyFont="1" applyFill="1" applyBorder="1" applyAlignment="1">
      <alignment horizontal="center" vertical="center" wrapText="1"/>
    </xf>
    <xf numFmtId="164" fontId="17" fillId="3" borderId="2" xfId="1" applyNumberFormat="1" applyFont="1" applyFill="1" applyBorder="1" applyAlignment="1">
      <alignment horizontal="center" vertical="center" wrapText="1"/>
    </xf>
    <xf numFmtId="164" fontId="17" fillId="7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wrapText="1"/>
    </xf>
    <xf numFmtId="4" fontId="44" fillId="0" borderId="2" xfId="0" applyNumberFormat="1" applyFont="1" applyFill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center" wrapText="1"/>
    </xf>
    <xf numFmtId="4" fontId="5" fillId="10" borderId="10" xfId="1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left" vertical="center" wrapText="1"/>
    </xf>
    <xf numFmtId="4" fontId="16" fillId="12" borderId="2" xfId="1" applyNumberFormat="1" applyFont="1" applyFill="1" applyBorder="1" applyAlignment="1">
      <alignment horizontal="center" vertical="center" wrapText="1"/>
    </xf>
    <xf numFmtId="4" fontId="10" fillId="4" borderId="3" xfId="1" applyNumberFormat="1" applyFont="1" applyFill="1" applyBorder="1" applyAlignment="1">
      <alignment horizontal="left" vertical="center" wrapText="1"/>
    </xf>
    <xf numFmtId="4" fontId="5" fillId="6" borderId="2" xfId="1" applyNumberFormat="1" applyFont="1" applyFill="1" applyBorder="1" applyAlignment="1">
      <alignment horizontal="left" vertical="center" wrapText="1" indent="2"/>
    </xf>
    <xf numFmtId="164" fontId="5" fillId="6" borderId="2" xfId="1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17" fillId="10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" fontId="10" fillId="4" borderId="8" xfId="1" applyNumberFormat="1" applyFont="1" applyFill="1" applyBorder="1" applyAlignment="1">
      <alignment horizontal="left" vertical="center" wrapText="1"/>
    </xf>
    <xf numFmtId="4" fontId="10" fillId="7" borderId="8" xfId="1" applyNumberFormat="1" applyFont="1" applyFill="1" applyBorder="1" applyAlignment="1">
      <alignment horizontal="left" vertical="center" wrapText="1"/>
    </xf>
    <xf numFmtId="4" fontId="7" fillId="6" borderId="7" xfId="1" applyNumberFormat="1" applyFont="1" applyFill="1" applyBorder="1" applyAlignment="1">
      <alignment horizontal="center" vertical="center" wrapText="1"/>
    </xf>
    <xf numFmtId="164" fontId="10" fillId="7" borderId="3" xfId="1" applyNumberFormat="1" applyFont="1" applyFill="1" applyBorder="1" applyAlignment="1">
      <alignment vertical="center"/>
    </xf>
    <xf numFmtId="4" fontId="10" fillId="7" borderId="3" xfId="1" applyNumberFormat="1" applyFont="1" applyFill="1" applyBorder="1" applyAlignment="1">
      <alignment horizontal="left" vertical="center" wrapText="1"/>
    </xf>
    <xf numFmtId="4" fontId="21" fillId="3" borderId="2" xfId="1" applyNumberFormat="1" applyFont="1" applyFill="1" applyBorder="1" applyAlignment="1">
      <alignment horizontal="center" vertical="center"/>
    </xf>
    <xf numFmtId="4" fontId="21" fillId="3" borderId="1" xfId="1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 wrapText="1"/>
    </xf>
    <xf numFmtId="4" fontId="21" fillId="3" borderId="2" xfId="1" applyNumberFormat="1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64" fontId="21" fillId="10" borderId="1" xfId="1" applyNumberFormat="1" applyFont="1" applyFill="1" applyBorder="1" applyAlignment="1">
      <alignment horizontal="center" vertical="center" wrapText="1"/>
    </xf>
    <xf numFmtId="49" fontId="21" fillId="7" borderId="1" xfId="1" applyNumberFormat="1" applyFont="1" applyFill="1" applyBorder="1" applyAlignment="1">
      <alignment horizontal="center" vertical="center"/>
    </xf>
    <xf numFmtId="166" fontId="14" fillId="10" borderId="1" xfId="1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left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wrapText="1"/>
    </xf>
    <xf numFmtId="164" fontId="45" fillId="6" borderId="0" xfId="0" applyNumberFormat="1" applyFont="1" applyFill="1" applyBorder="1"/>
    <xf numFmtId="164" fontId="45" fillId="0" borderId="0" xfId="0" applyNumberFormat="1" applyFont="1" applyFill="1" applyBorder="1"/>
    <xf numFmtId="4" fontId="26" fillId="0" borderId="2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164" fontId="21" fillId="3" borderId="2" xfId="1" applyNumberFormat="1" applyFont="1" applyFill="1" applyBorder="1" applyAlignment="1">
      <alignment horizontal="center" vertical="center" wrapText="1"/>
    </xf>
    <xf numFmtId="2" fontId="16" fillId="10" borderId="1" xfId="1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2" fontId="28" fillId="0" borderId="2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4" fontId="21" fillId="10" borderId="2" xfId="1" applyNumberFormat="1" applyFont="1" applyFill="1" applyBorder="1" applyAlignment="1">
      <alignment horizontal="center" vertical="center"/>
    </xf>
    <xf numFmtId="166" fontId="21" fillId="1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4" fontId="21" fillId="10" borderId="1" xfId="1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2" fontId="21" fillId="10" borderId="9" xfId="1" applyNumberFormat="1" applyFont="1" applyFill="1" applyBorder="1" applyAlignment="1">
      <alignment horizontal="center" vertical="center" wrapText="1"/>
    </xf>
    <xf numFmtId="49" fontId="13" fillId="10" borderId="9" xfId="1" applyNumberFormat="1" applyFont="1" applyFill="1" applyBorder="1" applyAlignment="1">
      <alignment horizontal="center" vertical="center" wrapText="1"/>
    </xf>
    <xf numFmtId="166" fontId="21" fillId="10" borderId="9" xfId="1" applyNumberFormat="1" applyFont="1" applyFill="1" applyBorder="1" applyAlignment="1">
      <alignment horizontal="center" vertical="center" wrapText="1"/>
    </xf>
    <xf numFmtId="2" fontId="21" fillId="10" borderId="9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wrapText="1"/>
    </xf>
    <xf numFmtId="164" fontId="5" fillId="0" borderId="4" xfId="0" applyNumberFormat="1" applyFont="1" applyFill="1" applyBorder="1" applyAlignment="1">
      <alignment wrapText="1"/>
    </xf>
    <xf numFmtId="49" fontId="21" fillId="7" borderId="6" xfId="1" applyNumberFormat="1" applyFont="1" applyFill="1" applyBorder="1" applyAlignment="1">
      <alignment horizontal="center" vertical="center" wrapText="1"/>
    </xf>
    <xf numFmtId="164" fontId="21" fillId="10" borderId="6" xfId="0" applyNumberFormat="1" applyFont="1" applyFill="1" applyBorder="1" applyAlignment="1">
      <alignment horizontal="center" vertical="center" wrapText="1"/>
    </xf>
    <xf numFmtId="2" fontId="21" fillId="10" borderId="6" xfId="0" applyNumberFormat="1" applyFont="1" applyFill="1" applyBorder="1" applyAlignment="1">
      <alignment horizontal="center" vertical="center" wrapText="1"/>
    </xf>
    <xf numFmtId="4" fontId="46" fillId="10" borderId="10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4" fontId="42" fillId="0" borderId="1" xfId="1" applyNumberFormat="1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/>
    </xf>
    <xf numFmtId="4" fontId="46" fillId="10" borderId="2" xfId="1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vertical="center" wrapText="1"/>
    </xf>
    <xf numFmtId="2" fontId="16" fillId="12" borderId="1" xfId="1" applyNumberFormat="1" applyFont="1" applyFill="1" applyBorder="1" applyAlignment="1">
      <alignment horizontal="center" vertical="center" wrapText="1"/>
    </xf>
    <xf numFmtId="164" fontId="16" fillId="12" borderId="1" xfId="1" applyNumberFormat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 vertical="center" wrapText="1"/>
    </xf>
    <xf numFmtId="4" fontId="21" fillId="12" borderId="1" xfId="1" applyNumberFormat="1" applyFont="1" applyFill="1" applyBorder="1" applyAlignment="1">
      <alignment horizontal="center" vertical="center" wrapText="1"/>
    </xf>
    <xf numFmtId="164" fontId="21" fillId="12" borderId="1" xfId="1" applyNumberFormat="1" applyFont="1" applyFill="1" applyBorder="1" applyAlignment="1">
      <alignment horizontal="center" vertical="center" wrapText="1"/>
    </xf>
    <xf numFmtId="2" fontId="21" fillId="12" borderId="1" xfId="1" applyNumberFormat="1" applyFont="1" applyFill="1" applyBorder="1" applyAlignment="1">
      <alignment horizontal="center" vertical="center" wrapText="1"/>
    </xf>
    <xf numFmtId="4" fontId="21" fillId="12" borderId="7" xfId="1" applyNumberFormat="1" applyFont="1" applyFill="1" applyBorder="1" applyAlignment="1">
      <alignment horizontal="center" vertical="center" wrapText="1"/>
    </xf>
    <xf numFmtId="164" fontId="16" fillId="12" borderId="9" xfId="1" applyNumberFormat="1" applyFont="1" applyFill="1" applyBorder="1" applyAlignment="1">
      <alignment horizontal="center" vertical="center" wrapText="1"/>
    </xf>
    <xf numFmtId="4" fontId="21" fillId="12" borderId="9" xfId="1" applyNumberFormat="1" applyFont="1" applyFill="1" applyBorder="1" applyAlignment="1">
      <alignment horizontal="center" vertical="center" wrapText="1"/>
    </xf>
    <xf numFmtId="4" fontId="11" fillId="4" borderId="4" xfId="1" applyNumberFormat="1" applyFont="1" applyFill="1" applyBorder="1" applyAlignment="1">
      <alignment horizontal="left" vertical="center" wrapText="1"/>
    </xf>
    <xf numFmtId="166" fontId="21" fillId="10" borderId="1" xfId="1" applyNumberFormat="1" applyFont="1" applyFill="1" applyBorder="1" applyAlignment="1">
      <alignment horizontal="center" vertical="center"/>
    </xf>
    <xf numFmtId="164" fontId="46" fillId="10" borderId="1" xfId="0" applyNumberFormat="1" applyFont="1" applyFill="1" applyBorder="1" applyAlignment="1">
      <alignment horizontal="center" vertical="center"/>
    </xf>
    <xf numFmtId="164" fontId="21" fillId="10" borderId="1" xfId="1" applyNumberFormat="1" applyFont="1" applyFill="1" applyBorder="1" applyAlignment="1">
      <alignment horizontal="center" vertical="center"/>
    </xf>
    <xf numFmtId="2" fontId="21" fillId="10" borderId="1" xfId="1" applyNumberFormat="1" applyFont="1" applyFill="1" applyBorder="1" applyAlignment="1">
      <alignment horizontal="center" vertical="center" wrapText="1"/>
    </xf>
    <xf numFmtId="0" fontId="21" fillId="10" borderId="2" xfId="1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21" fillId="10" borderId="9" xfId="0" applyNumberFormat="1" applyFont="1" applyFill="1" applyBorder="1" applyAlignment="1">
      <alignment horizontal="center" vertical="center" wrapText="1"/>
    </xf>
    <xf numFmtId="164" fontId="28" fillId="6" borderId="1" xfId="1" applyNumberFormat="1" applyFont="1" applyFill="1" applyBorder="1" applyAlignment="1">
      <alignment horizontal="center" vertical="center"/>
    </xf>
    <xf numFmtId="4" fontId="6" fillId="10" borderId="1" xfId="1" applyNumberFormat="1" applyFont="1" applyFill="1" applyBorder="1" applyAlignment="1">
      <alignment horizontal="center" vertical="center" wrapText="1"/>
    </xf>
    <xf numFmtId="4" fontId="28" fillId="0" borderId="1" xfId="1" applyNumberFormat="1" applyFont="1" applyFill="1" applyBorder="1" applyAlignment="1">
      <alignment horizontal="center" vertical="center" wrapText="1"/>
    </xf>
    <xf numFmtId="2" fontId="46" fillId="10" borderId="1" xfId="0" applyNumberFormat="1" applyFont="1" applyFill="1" applyBorder="1" applyAlignment="1">
      <alignment horizontal="center" vertical="center"/>
    </xf>
    <xf numFmtId="4" fontId="46" fillId="10" borderId="2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vertical="center"/>
    </xf>
    <xf numFmtId="4" fontId="42" fillId="0" borderId="1" xfId="0" applyNumberFormat="1" applyFont="1" applyFill="1" applyBorder="1" applyAlignment="1">
      <alignment horizontal="center" vertical="center" wrapText="1"/>
    </xf>
    <xf numFmtId="2" fontId="21" fillId="10" borderId="1" xfId="1" applyNumberFormat="1" applyFont="1" applyFill="1" applyBorder="1" applyAlignment="1">
      <alignment horizontal="center" vertical="center"/>
    </xf>
    <xf numFmtId="164" fontId="21" fillId="6" borderId="1" xfId="1" applyNumberFormat="1" applyFont="1" applyFill="1" applyBorder="1" applyAlignment="1">
      <alignment horizontal="center" vertical="center"/>
    </xf>
    <xf numFmtId="2" fontId="28" fillId="6" borderId="1" xfId="1" applyNumberFormat="1" applyFont="1" applyFill="1" applyBorder="1" applyAlignment="1">
      <alignment horizontal="center" vertical="center"/>
    </xf>
    <xf numFmtId="164" fontId="21" fillId="10" borderId="2" xfId="1" applyNumberFormat="1" applyFont="1" applyFill="1" applyBorder="1" applyAlignment="1">
      <alignment horizontal="center" vertical="center"/>
    </xf>
    <xf numFmtId="49" fontId="16" fillId="6" borderId="9" xfId="1" applyNumberFormat="1" applyFont="1" applyFill="1" applyBorder="1" applyAlignment="1">
      <alignment horizontal="center" vertical="center" wrapText="1"/>
    </xf>
    <xf numFmtId="4" fontId="42" fillId="6" borderId="1" xfId="0" applyNumberFormat="1" applyFont="1" applyFill="1" applyBorder="1" applyAlignment="1">
      <alignment horizontal="center" vertical="center" wrapText="1"/>
    </xf>
    <xf numFmtId="166" fontId="21" fillId="3" borderId="1" xfId="0" applyNumberFormat="1" applyFont="1" applyFill="1" applyBorder="1" applyAlignment="1">
      <alignment horizontal="center" vertical="center" wrapText="1"/>
    </xf>
    <xf numFmtId="166" fontId="21" fillId="12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2" fontId="44" fillId="6" borderId="9" xfId="0" applyNumberFormat="1" applyFont="1" applyFill="1" applyBorder="1" applyAlignment="1">
      <alignment horizontal="left" vertical="center" wrapText="1"/>
    </xf>
    <xf numFmtId="49" fontId="10" fillId="6" borderId="1" xfId="1" applyNumberFormat="1" applyFont="1" applyFill="1" applyBorder="1" applyAlignment="1">
      <alignment horizontal="center" vertical="center" wrapText="1"/>
    </xf>
    <xf numFmtId="166" fontId="23" fillId="6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64" fontId="26" fillId="6" borderId="6" xfId="1" applyNumberFormat="1" applyFont="1" applyFill="1" applyBorder="1" applyAlignment="1">
      <alignment horizontal="center" vertical="center" wrapText="1"/>
    </xf>
    <xf numFmtId="4" fontId="26" fillId="6" borderId="10" xfId="1" applyNumberFormat="1" applyFont="1" applyFill="1" applyBorder="1" applyAlignment="1">
      <alignment horizontal="center" vertical="center" wrapText="1"/>
    </xf>
    <xf numFmtId="164" fontId="22" fillId="6" borderId="0" xfId="0" applyNumberFormat="1" applyFont="1" applyFill="1"/>
    <xf numFmtId="164" fontId="22" fillId="0" borderId="1" xfId="0" applyNumberFormat="1" applyFont="1" applyFill="1" applyBorder="1"/>
    <xf numFmtId="164" fontId="18" fillId="0" borderId="1" xfId="0" applyNumberFormat="1" applyFont="1" applyFill="1" applyBorder="1" applyAlignment="1">
      <alignment horizontal="left" vertical="center" wrapText="1"/>
    </xf>
    <xf numFmtId="49" fontId="44" fillId="0" borderId="1" xfId="1" applyNumberFormat="1" applyFont="1" applyFill="1" applyBorder="1" applyAlignment="1">
      <alignment horizontal="center" vertical="center" wrapText="1"/>
    </xf>
    <xf numFmtId="166" fontId="26" fillId="0" borderId="1" xfId="1" applyNumberFormat="1" applyFont="1" applyFill="1" applyBorder="1" applyAlignment="1">
      <alignment horizontal="center" vertical="center"/>
    </xf>
    <xf numFmtId="164" fontId="26" fillId="6" borderId="1" xfId="0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164" fontId="22" fillId="0" borderId="4" xfId="0" applyNumberFormat="1" applyFont="1" applyFill="1" applyBorder="1"/>
    <xf numFmtId="49" fontId="18" fillId="6" borderId="9" xfId="1" applyNumberFormat="1" applyFont="1" applyFill="1" applyBorder="1" applyAlignment="1">
      <alignment horizontal="center" vertical="center" wrapText="1"/>
    </xf>
    <xf numFmtId="164" fontId="18" fillId="6" borderId="9" xfId="1" applyNumberFormat="1" applyFont="1" applyFill="1" applyBorder="1" applyAlignment="1">
      <alignment horizontal="left" vertical="center" wrapText="1"/>
    </xf>
    <xf numFmtId="49" fontId="18" fillId="6" borderId="9" xfId="1" applyNumberFormat="1" applyFont="1" applyFill="1" applyBorder="1" applyAlignment="1">
      <alignment horizontal="left" vertical="center" wrapText="1"/>
    </xf>
    <xf numFmtId="166" fontId="23" fillId="6" borderId="9" xfId="1" applyNumberFormat="1" applyFont="1" applyFill="1" applyBorder="1" applyAlignment="1">
      <alignment horizontal="center" vertical="center" wrapText="1"/>
    </xf>
    <xf numFmtId="164" fontId="26" fillId="6" borderId="9" xfId="1" applyNumberFormat="1" applyFont="1" applyFill="1" applyBorder="1" applyAlignment="1">
      <alignment horizontal="center" vertical="center" wrapText="1"/>
    </xf>
    <xf numFmtId="2" fontId="26" fillId="6" borderId="7" xfId="1" applyNumberFormat="1" applyFont="1" applyFill="1" applyBorder="1" applyAlignment="1">
      <alignment horizontal="center" vertical="center" wrapText="1"/>
    </xf>
    <xf numFmtId="164" fontId="26" fillId="6" borderId="7" xfId="1" applyNumberFormat="1" applyFont="1" applyFill="1" applyBorder="1" applyAlignment="1">
      <alignment horizontal="center" vertical="center" wrapText="1"/>
    </xf>
    <xf numFmtId="164" fontId="47" fillId="0" borderId="1" xfId="0" applyNumberFormat="1" applyFont="1" applyFill="1" applyBorder="1" applyAlignment="1">
      <alignment wrapText="1"/>
    </xf>
    <xf numFmtId="164" fontId="34" fillId="0" borderId="0" xfId="0" applyNumberFormat="1" applyFont="1" applyFill="1" applyBorder="1"/>
    <xf numFmtId="4" fontId="22" fillId="0" borderId="0" xfId="0" applyNumberFormat="1" applyFont="1" applyFill="1"/>
    <xf numFmtId="166" fontId="26" fillId="0" borderId="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/>
    <xf numFmtId="49" fontId="10" fillId="0" borderId="9" xfId="1" applyNumberFormat="1" applyFont="1" applyFill="1" applyBorder="1" applyAlignment="1">
      <alignment horizontal="center" vertical="center" wrapText="1"/>
    </xf>
    <xf numFmtId="164" fontId="44" fillId="6" borderId="9" xfId="0" applyNumberFormat="1" applyFont="1" applyFill="1" applyBorder="1" applyAlignment="1">
      <alignment horizontal="left" vertical="center" wrapText="1"/>
    </xf>
    <xf numFmtId="164" fontId="26" fillId="6" borderId="1" xfId="1" applyNumberFormat="1" applyFont="1" applyFill="1" applyBorder="1" applyAlignment="1">
      <alignment horizontal="center" vertical="center"/>
    </xf>
    <xf numFmtId="4" fontId="26" fillId="0" borderId="8" xfId="1" applyNumberFormat="1" applyFont="1" applyFill="1" applyBorder="1" applyAlignment="1">
      <alignment horizontal="center" vertical="center" wrapText="1"/>
    </xf>
    <xf numFmtId="164" fontId="44" fillId="0" borderId="6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wrapText="1"/>
    </xf>
    <xf numFmtId="49" fontId="44" fillId="6" borderId="1" xfId="1" applyNumberFormat="1" applyFont="1" applyFill="1" applyBorder="1" applyAlignment="1">
      <alignment horizontal="left" vertical="center"/>
    </xf>
    <xf numFmtId="2" fontId="26" fillId="6" borderId="1" xfId="1" applyNumberFormat="1" applyFont="1" applyFill="1" applyBorder="1" applyAlignment="1">
      <alignment horizontal="center" vertical="center"/>
    </xf>
    <xf numFmtId="164" fontId="26" fillId="6" borderId="2" xfId="1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left" vertical="center" wrapText="1"/>
    </xf>
    <xf numFmtId="4" fontId="26" fillId="6" borderId="2" xfId="0" applyNumberFormat="1" applyFont="1" applyFill="1" applyBorder="1" applyAlignment="1">
      <alignment horizontal="center" vertical="center" wrapText="1"/>
    </xf>
    <xf numFmtId="164" fontId="5" fillId="10" borderId="7" xfId="1" applyNumberFormat="1" applyFont="1" applyFill="1" applyBorder="1" applyAlignment="1">
      <alignment horizontal="left" vertical="center"/>
    </xf>
    <xf numFmtId="0" fontId="19" fillId="6" borderId="1" xfId="0" applyNumberFormat="1" applyFont="1" applyFill="1" applyBorder="1" applyAlignment="1">
      <alignment wrapText="1"/>
    </xf>
    <xf numFmtId="4" fontId="26" fillId="0" borderId="1" xfId="1" applyNumberFormat="1" applyFont="1" applyFill="1" applyBorder="1" applyAlignment="1">
      <alignment horizontal="center" vertical="center" wrapText="1"/>
    </xf>
    <xf numFmtId="4" fontId="26" fillId="6" borderId="9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164" fontId="19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Border="1" applyAlignment="1" applyProtection="1">
      <alignment horizontal="center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4" fontId="21" fillId="10" borderId="9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" fontId="21" fillId="12" borderId="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top" wrapText="1"/>
    </xf>
    <xf numFmtId="164" fontId="21" fillId="10" borderId="1" xfId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3" fontId="21" fillId="10" borderId="9" xfId="0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left" vertical="center"/>
    </xf>
    <xf numFmtId="43" fontId="17" fillId="0" borderId="1" xfId="0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21" fillId="10" borderId="9" xfId="0" applyNumberFormat="1" applyFont="1" applyFill="1" applyBorder="1" applyAlignment="1">
      <alignment horizontal="center" vertical="center" wrapText="1"/>
    </xf>
    <xf numFmtId="2" fontId="21" fillId="10" borderId="7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wrapText="1"/>
    </xf>
    <xf numFmtId="164" fontId="0" fillId="4" borderId="0" xfId="0" applyNumberFormat="1" applyFill="1" applyBorder="1"/>
    <xf numFmtId="49" fontId="48" fillId="13" borderId="13" xfId="0" applyNumberFormat="1" applyFont="1" applyFill="1" applyBorder="1" applyAlignment="1">
      <alignment horizontal="center" vertical="center" wrapText="1"/>
    </xf>
    <xf numFmtId="164" fontId="48" fillId="13" borderId="13" xfId="0" applyNumberFormat="1" applyFont="1" applyFill="1" applyBorder="1" applyAlignment="1">
      <alignment horizontal="left" vertical="center" wrapText="1"/>
    </xf>
    <xf numFmtId="164" fontId="48" fillId="13" borderId="13" xfId="0" applyNumberFormat="1" applyFont="1" applyFill="1" applyBorder="1" applyAlignment="1">
      <alignment horizontal="center" vertical="center" wrapText="1"/>
    </xf>
    <xf numFmtId="2" fontId="49" fillId="13" borderId="15" xfId="0" applyNumberFormat="1" applyFont="1" applyFill="1" applyBorder="1" applyAlignment="1">
      <alignment horizontal="center" vertical="center" wrapText="1"/>
    </xf>
    <xf numFmtId="4" fontId="50" fillId="13" borderId="13" xfId="0" applyNumberFormat="1" applyFont="1" applyFill="1" applyBorder="1" applyAlignment="1">
      <alignment horizontal="center" vertical="center" wrapText="1"/>
    </xf>
    <xf numFmtId="4" fontId="50" fillId="13" borderId="15" xfId="0" applyNumberFormat="1" applyFont="1" applyFill="1" applyBorder="1" applyAlignment="1">
      <alignment horizontal="center" vertical="center" wrapText="1"/>
    </xf>
    <xf numFmtId="164" fontId="17" fillId="13" borderId="1" xfId="0" applyNumberFormat="1" applyFont="1" applyFill="1" applyBorder="1" applyAlignment="1">
      <alignment horizontal="left" vertical="center" wrapText="1"/>
    </xf>
    <xf numFmtId="49" fontId="16" fillId="13" borderId="1" xfId="0" applyNumberFormat="1" applyFont="1" applyFill="1" applyBorder="1" applyAlignment="1">
      <alignment horizontal="center" vertical="center" wrapText="1"/>
    </xf>
    <xf numFmtId="166" fontId="16" fillId="13" borderId="1" xfId="1" applyNumberFormat="1" applyFont="1" applyFill="1" applyBorder="1" applyAlignment="1">
      <alignment horizontal="center" vertical="center"/>
    </xf>
    <xf numFmtId="164" fontId="48" fillId="13" borderId="1" xfId="0" applyNumberFormat="1" applyFont="1" applyFill="1" applyBorder="1" applyAlignment="1">
      <alignment horizontal="center" vertical="center" wrapText="1"/>
    </xf>
    <xf numFmtId="2" fontId="49" fillId="13" borderId="1" xfId="0" applyNumberFormat="1" applyFont="1" applyFill="1" applyBorder="1" applyAlignment="1">
      <alignment horizontal="center" vertical="center" wrapText="1"/>
    </xf>
    <xf numFmtId="164" fontId="48" fillId="13" borderId="1" xfId="0" applyNumberFormat="1" applyFont="1" applyFill="1" applyBorder="1" applyAlignment="1">
      <alignment horizontal="left" vertical="center" wrapText="1"/>
    </xf>
    <xf numFmtId="4" fontId="50" fillId="13" borderId="1" xfId="0" applyNumberFormat="1" applyFont="1" applyFill="1" applyBorder="1" applyAlignment="1">
      <alignment horizontal="center" vertical="center" wrapText="1"/>
    </xf>
    <xf numFmtId="49" fontId="48" fillId="13" borderId="1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vertical="top" wrapText="1"/>
    </xf>
    <xf numFmtId="2" fontId="26" fillId="0" borderId="1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164" fontId="18" fillId="2" borderId="2" xfId="0" applyNumberFormat="1" applyFont="1" applyFill="1" applyBorder="1" applyAlignment="1">
      <alignment horizontal="left" vertical="center" wrapText="1"/>
    </xf>
    <xf numFmtId="164" fontId="18" fillId="2" borderId="3" xfId="0" applyNumberFormat="1" applyFont="1" applyFill="1" applyBorder="1" applyAlignment="1">
      <alignment horizontal="left" vertical="center" wrapText="1"/>
    </xf>
    <xf numFmtId="164" fontId="18" fillId="2" borderId="4" xfId="0" applyNumberFormat="1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left" vertical="center" wrapText="1"/>
    </xf>
    <xf numFmtId="164" fontId="11" fillId="2" borderId="3" xfId="1" applyNumberFormat="1" applyFont="1" applyFill="1" applyBorder="1" applyAlignment="1">
      <alignment horizontal="left" vertical="center" wrapText="1"/>
    </xf>
    <xf numFmtId="164" fontId="11" fillId="2" borderId="8" xfId="1" applyNumberFormat="1" applyFont="1" applyFill="1" applyBorder="1" applyAlignment="1">
      <alignment horizontal="left" vertical="center" wrapText="1"/>
    </xf>
    <xf numFmtId="164" fontId="11" fillId="2" borderId="12" xfId="1" applyNumberFormat="1" applyFont="1" applyFill="1" applyBorder="1" applyAlignment="1">
      <alignment horizontal="left" vertical="center" wrapText="1"/>
    </xf>
    <xf numFmtId="164" fontId="11" fillId="7" borderId="2" xfId="1" applyNumberFormat="1" applyFont="1" applyFill="1" applyBorder="1" applyAlignment="1">
      <alignment horizontal="left" vertical="center" wrapText="1"/>
    </xf>
    <xf numFmtId="164" fontId="11" fillId="7" borderId="3" xfId="1" applyNumberFormat="1" applyFont="1" applyFill="1" applyBorder="1" applyAlignment="1">
      <alignment horizontal="left" vertical="center" wrapText="1"/>
    </xf>
    <xf numFmtId="164" fontId="11" fillId="7" borderId="4" xfId="1" applyNumberFormat="1" applyFont="1" applyFill="1" applyBorder="1" applyAlignment="1">
      <alignment horizontal="left" vertical="center" wrapText="1"/>
    </xf>
    <xf numFmtId="164" fontId="14" fillId="9" borderId="2" xfId="0" applyNumberFormat="1" applyFont="1" applyFill="1" applyBorder="1" applyAlignment="1">
      <alignment horizontal="left" vertical="center" wrapText="1"/>
    </xf>
    <xf numFmtId="164" fontId="14" fillId="9" borderId="3" xfId="0" applyNumberFormat="1" applyFont="1" applyFill="1" applyBorder="1" applyAlignment="1">
      <alignment horizontal="left" vertical="center" wrapText="1"/>
    </xf>
    <xf numFmtId="164" fontId="11" fillId="4" borderId="2" xfId="1" applyNumberFormat="1" applyFont="1" applyFill="1" applyBorder="1" applyAlignment="1">
      <alignment horizontal="left" vertical="center" wrapText="1"/>
    </xf>
    <xf numFmtId="164" fontId="11" fillId="4" borderId="3" xfId="1" applyNumberFormat="1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2" fontId="14" fillId="10" borderId="7" xfId="1" applyNumberFormat="1" applyFont="1" applyFill="1" applyBorder="1" applyAlignment="1">
      <alignment horizontal="left" vertical="center" wrapText="1"/>
    </xf>
    <xf numFmtId="2" fontId="14" fillId="10" borderId="8" xfId="1" applyNumberFormat="1" applyFont="1" applyFill="1" applyBorder="1" applyAlignment="1">
      <alignment horizontal="left" vertical="center" wrapText="1"/>
    </xf>
    <xf numFmtId="2" fontId="14" fillId="10" borderId="12" xfId="1" applyNumberFormat="1" applyFont="1" applyFill="1" applyBorder="1" applyAlignment="1">
      <alignment horizontal="left" vertical="center" wrapText="1"/>
    </xf>
    <xf numFmtId="164" fontId="6" fillId="6" borderId="2" xfId="1" applyNumberFormat="1" applyFont="1" applyFill="1" applyBorder="1" applyAlignment="1">
      <alignment horizontal="left" vertical="center" wrapText="1"/>
    </xf>
    <xf numFmtId="164" fontId="6" fillId="6" borderId="3" xfId="1" applyNumberFormat="1" applyFont="1" applyFill="1" applyBorder="1" applyAlignment="1">
      <alignment horizontal="left" vertical="center" wrapText="1"/>
    </xf>
    <xf numFmtId="164" fontId="6" fillId="6" borderId="4" xfId="1" applyNumberFormat="1" applyFont="1" applyFill="1" applyBorder="1" applyAlignment="1">
      <alignment horizontal="left" vertical="center" wrapText="1"/>
    </xf>
    <xf numFmtId="164" fontId="21" fillId="6" borderId="2" xfId="1" applyNumberFormat="1" applyFont="1" applyFill="1" applyBorder="1" applyAlignment="1">
      <alignment horizontal="left" vertical="center" wrapText="1"/>
    </xf>
    <xf numFmtId="164" fontId="13" fillId="6" borderId="3" xfId="1" applyNumberFormat="1" applyFont="1" applyFill="1" applyBorder="1" applyAlignment="1">
      <alignment horizontal="left" vertical="center" wrapText="1"/>
    </xf>
    <xf numFmtId="164" fontId="13" fillId="6" borderId="4" xfId="1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 wrapText="1"/>
    </xf>
    <xf numFmtId="164" fontId="11" fillId="7" borderId="2" xfId="0" applyNumberFormat="1" applyFont="1" applyFill="1" applyBorder="1" applyAlignment="1">
      <alignment horizontal="left" vertical="center" wrapText="1"/>
    </xf>
    <xf numFmtId="164" fontId="11" fillId="7" borderId="3" xfId="0" applyNumberFormat="1" applyFont="1" applyFill="1" applyBorder="1" applyAlignment="1">
      <alignment horizontal="left" vertical="center" wrapText="1"/>
    </xf>
    <xf numFmtId="164" fontId="21" fillId="6" borderId="2" xfId="0" applyNumberFormat="1" applyFont="1" applyFill="1" applyBorder="1" applyAlignment="1">
      <alignment horizontal="left" vertical="center" wrapText="1"/>
    </xf>
    <xf numFmtId="164" fontId="21" fillId="6" borderId="3" xfId="0" applyNumberFormat="1" applyFont="1" applyFill="1" applyBorder="1" applyAlignment="1">
      <alignment horizontal="left" vertical="center" wrapText="1"/>
    </xf>
    <xf numFmtId="164" fontId="21" fillId="6" borderId="4" xfId="0" applyNumberFormat="1" applyFont="1" applyFill="1" applyBorder="1" applyAlignment="1">
      <alignment horizontal="left" vertical="center" wrapText="1"/>
    </xf>
    <xf numFmtId="164" fontId="6" fillId="6" borderId="10" xfId="1" applyNumberFormat="1" applyFont="1" applyFill="1" applyBorder="1" applyAlignment="1">
      <alignment horizontal="left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11" xfId="1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left" vertical="center" wrapText="1"/>
    </xf>
    <xf numFmtId="164" fontId="6" fillId="0" borderId="4" xfId="1" applyNumberFormat="1" applyFont="1" applyFill="1" applyBorder="1" applyAlignment="1">
      <alignment horizontal="left" vertical="center" wrapText="1"/>
    </xf>
    <xf numFmtId="164" fontId="11" fillId="4" borderId="2" xfId="0" applyNumberFormat="1" applyFont="1" applyFill="1" applyBorder="1" applyAlignment="1">
      <alignment horizontal="left" vertical="center" wrapText="1"/>
    </xf>
    <xf numFmtId="164" fontId="11" fillId="4" borderId="3" xfId="0" applyNumberFormat="1" applyFont="1" applyFill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left" vertical="center" wrapText="1"/>
    </xf>
    <xf numFmtId="164" fontId="11" fillId="7" borderId="7" xfId="1" applyNumberFormat="1" applyFont="1" applyFill="1" applyBorder="1" applyAlignment="1">
      <alignment horizontal="left" vertical="center" wrapText="1"/>
    </xf>
    <xf numFmtId="164" fontId="11" fillId="7" borderId="8" xfId="1" applyNumberFormat="1" applyFont="1" applyFill="1" applyBorder="1" applyAlignment="1">
      <alignment horizontal="left" vertical="center" wrapText="1"/>
    </xf>
    <xf numFmtId="164" fontId="11" fillId="4" borderId="7" xfId="1" applyNumberFormat="1" applyFont="1" applyFill="1" applyBorder="1" applyAlignment="1">
      <alignment horizontal="left" vertical="center" wrapText="1"/>
    </xf>
    <xf numFmtId="164" fontId="11" fillId="4" borderId="8" xfId="1" applyNumberFormat="1" applyFont="1" applyFill="1" applyBorder="1" applyAlignment="1">
      <alignment horizontal="left" vertical="center" wrapText="1"/>
    </xf>
    <xf numFmtId="164" fontId="18" fillId="0" borderId="2" xfId="1" applyNumberFormat="1" applyFont="1" applyFill="1" applyBorder="1" applyAlignment="1">
      <alignment horizontal="left" vertical="center"/>
    </xf>
    <xf numFmtId="164" fontId="18" fillId="0" borderId="3" xfId="1" applyNumberFormat="1" applyFont="1" applyFill="1" applyBorder="1" applyAlignment="1">
      <alignment horizontal="left" vertical="center"/>
    </xf>
    <xf numFmtId="164" fontId="5" fillId="6" borderId="3" xfId="1" applyNumberFormat="1" applyFont="1" applyFill="1" applyBorder="1" applyAlignment="1">
      <alignment horizontal="left" vertical="center" wrapText="1"/>
    </xf>
    <xf numFmtId="164" fontId="5" fillId="6" borderId="4" xfId="1" applyNumberFormat="1" applyFont="1" applyFill="1" applyBorder="1" applyAlignment="1">
      <alignment horizontal="left" vertical="center" wrapText="1"/>
    </xf>
    <xf numFmtId="164" fontId="5" fillId="6" borderId="5" xfId="1" applyNumberFormat="1" applyFont="1" applyFill="1" applyBorder="1" applyAlignment="1">
      <alignment horizontal="left" vertical="center" wrapText="1"/>
    </xf>
    <xf numFmtId="164" fontId="5" fillId="6" borderId="11" xfId="1" applyNumberFormat="1" applyFont="1" applyFill="1" applyBorder="1" applyAlignment="1">
      <alignment horizontal="left" vertical="center" wrapText="1"/>
    </xf>
    <xf numFmtId="164" fontId="11" fillId="7" borderId="2" xfId="1" applyNumberFormat="1" applyFont="1" applyFill="1" applyBorder="1" applyAlignment="1">
      <alignment horizontal="left" vertical="center"/>
    </xf>
    <xf numFmtId="164" fontId="11" fillId="7" borderId="3" xfId="1" applyNumberFormat="1" applyFont="1" applyFill="1" applyBorder="1" applyAlignment="1">
      <alignment horizontal="left" vertical="center"/>
    </xf>
    <xf numFmtId="164" fontId="11" fillId="7" borderId="4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left" vertical="center"/>
    </xf>
    <xf numFmtId="164" fontId="6" fillId="0" borderId="4" xfId="1" applyNumberFormat="1" applyFont="1" applyFill="1" applyBorder="1" applyAlignment="1">
      <alignment horizontal="left" vertical="center"/>
    </xf>
    <xf numFmtId="164" fontId="18" fillId="6" borderId="2" xfId="1" applyNumberFormat="1" applyFont="1" applyFill="1" applyBorder="1" applyAlignment="1">
      <alignment horizontal="left" vertical="center" wrapText="1"/>
    </xf>
    <xf numFmtId="164" fontId="18" fillId="6" borderId="3" xfId="1" applyNumberFormat="1" applyFont="1" applyFill="1" applyBorder="1" applyAlignment="1">
      <alignment horizontal="left" vertical="center" wrapText="1"/>
    </xf>
    <xf numFmtId="164" fontId="18" fillId="6" borderId="4" xfId="1" applyNumberFormat="1" applyFont="1" applyFill="1" applyBorder="1" applyAlignment="1">
      <alignment horizontal="left" vertical="center" wrapText="1"/>
    </xf>
    <xf numFmtId="2" fontId="18" fillId="6" borderId="2" xfId="1" applyNumberFormat="1" applyFont="1" applyFill="1" applyBorder="1" applyAlignment="1">
      <alignment horizontal="left" vertical="center" wrapText="1"/>
    </xf>
    <xf numFmtId="2" fontId="18" fillId="6" borderId="3" xfId="1" applyNumberFormat="1" applyFont="1" applyFill="1" applyBorder="1" applyAlignment="1">
      <alignment horizontal="left" vertical="center" wrapText="1"/>
    </xf>
    <xf numFmtId="2" fontId="18" fillId="6" borderId="4" xfId="1" applyNumberFormat="1" applyFont="1" applyFill="1" applyBorder="1" applyAlignment="1">
      <alignment horizontal="left" vertical="center" wrapText="1"/>
    </xf>
    <xf numFmtId="164" fontId="6" fillId="0" borderId="10" xfId="1" applyNumberFormat="1" applyFont="1" applyFill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left" vertical="center"/>
    </xf>
    <xf numFmtId="164" fontId="21" fillId="0" borderId="2" xfId="1" applyNumberFormat="1" applyFont="1" applyFill="1" applyBorder="1" applyAlignment="1">
      <alignment horizontal="left" vertical="center"/>
    </xf>
    <xf numFmtId="164" fontId="21" fillId="0" borderId="3" xfId="1" applyNumberFormat="1" applyFont="1" applyFill="1" applyBorder="1" applyAlignment="1">
      <alignment horizontal="left" vertical="center"/>
    </xf>
    <xf numFmtId="164" fontId="21" fillId="0" borderId="4" xfId="1" applyNumberFormat="1" applyFont="1" applyFill="1" applyBorder="1" applyAlignment="1">
      <alignment horizontal="left" vertical="center"/>
    </xf>
    <xf numFmtId="164" fontId="11" fillId="4" borderId="12" xfId="1" applyNumberFormat="1" applyFont="1" applyFill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11" fillId="7" borderId="12" xfId="1" applyNumberFormat="1" applyFont="1" applyFill="1" applyBorder="1" applyAlignment="1">
      <alignment horizontal="left" vertical="center" wrapText="1"/>
    </xf>
    <xf numFmtId="164" fontId="18" fillId="0" borderId="10" xfId="0" applyNumberFormat="1" applyFont="1" applyFill="1" applyBorder="1" applyAlignment="1">
      <alignment horizontal="left" vertical="center" wrapText="1"/>
    </xf>
    <xf numFmtId="164" fontId="18" fillId="0" borderId="5" xfId="0" applyNumberFormat="1" applyFont="1" applyFill="1" applyBorder="1" applyAlignment="1">
      <alignment horizontal="left" vertical="center" wrapText="1"/>
    </xf>
    <xf numFmtId="164" fontId="18" fillId="7" borderId="2" xfId="0" applyNumberFormat="1" applyFont="1" applyFill="1" applyBorder="1" applyAlignment="1">
      <alignment horizontal="left" vertical="center" wrapText="1"/>
    </xf>
    <xf numFmtId="164" fontId="11" fillId="7" borderId="4" xfId="0" applyNumberFormat="1" applyFont="1" applyFill="1" applyBorder="1" applyAlignment="1">
      <alignment horizontal="left" vertical="center" wrapText="1"/>
    </xf>
    <xf numFmtId="164" fontId="6" fillId="6" borderId="2" xfId="0" applyNumberFormat="1" applyFont="1" applyFill="1" applyBorder="1" applyAlignment="1">
      <alignment horizontal="left" vertical="center" wrapText="1"/>
    </xf>
    <xf numFmtId="164" fontId="6" fillId="6" borderId="3" xfId="0" applyNumberFormat="1" applyFont="1" applyFill="1" applyBorder="1" applyAlignment="1">
      <alignment horizontal="left" vertical="center" wrapText="1"/>
    </xf>
    <xf numFmtId="164" fontId="6" fillId="6" borderId="4" xfId="0" applyNumberFormat="1" applyFont="1" applyFill="1" applyBorder="1" applyAlignment="1">
      <alignment horizontal="left" vertical="center" wrapText="1"/>
    </xf>
    <xf numFmtId="164" fontId="17" fillId="2" borderId="3" xfId="0" applyNumberFormat="1" applyFont="1" applyFill="1" applyBorder="1" applyAlignment="1">
      <alignment horizontal="left" vertical="center" wrapText="1"/>
    </xf>
    <xf numFmtId="164" fontId="17" fillId="2" borderId="4" xfId="0" applyNumberFormat="1" applyFont="1" applyFill="1" applyBorder="1" applyAlignment="1">
      <alignment horizontal="left" vertical="center" wrapText="1"/>
    </xf>
    <xf numFmtId="164" fontId="6" fillId="0" borderId="10" xfId="1" applyNumberFormat="1" applyFont="1" applyFill="1" applyBorder="1" applyAlignment="1">
      <alignment horizontal="left" vertical="center" wrapText="1"/>
    </xf>
    <xf numFmtId="164" fontId="6" fillId="0" borderId="5" xfId="1" applyNumberFormat="1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horizontal="left" vertical="top" wrapText="1"/>
    </xf>
    <xf numFmtId="164" fontId="11" fillId="7" borderId="2" xfId="0" applyNumberFormat="1" applyFont="1" applyFill="1" applyBorder="1" applyAlignment="1">
      <alignment horizontal="left" vertical="top" wrapText="1"/>
    </xf>
    <xf numFmtId="164" fontId="6" fillId="7" borderId="3" xfId="0" applyNumberFormat="1" applyFont="1" applyFill="1" applyBorder="1" applyAlignment="1">
      <alignment horizontal="left" vertical="top" wrapText="1"/>
    </xf>
    <xf numFmtId="164" fontId="6" fillId="7" borderId="4" xfId="0" applyNumberFormat="1" applyFont="1" applyFill="1" applyBorder="1" applyAlignment="1">
      <alignment horizontal="left" vertical="top" wrapText="1"/>
    </xf>
    <xf numFmtId="164" fontId="21" fillId="10" borderId="6" xfId="1" applyNumberFormat="1" applyFont="1" applyFill="1" applyBorder="1" applyAlignment="1">
      <alignment horizontal="left" vertical="center" wrapText="1"/>
    </xf>
    <xf numFmtId="164" fontId="13" fillId="10" borderId="6" xfId="1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164" fontId="11" fillId="7" borderId="2" xfId="1" applyNumberFormat="1" applyFont="1" applyFill="1" applyBorder="1" applyAlignment="1">
      <alignment vertical="center" wrapText="1"/>
    </xf>
    <xf numFmtId="164" fontId="11" fillId="7" borderId="3" xfId="1" applyNumberFormat="1" applyFont="1" applyFill="1" applyBorder="1" applyAlignment="1">
      <alignment vertical="center" wrapText="1"/>
    </xf>
    <xf numFmtId="164" fontId="11" fillId="7" borderId="4" xfId="1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21" fillId="6" borderId="3" xfId="1" applyNumberFormat="1" applyFont="1" applyFill="1" applyBorder="1" applyAlignment="1">
      <alignment horizontal="left" vertical="center" wrapText="1"/>
    </xf>
    <xf numFmtId="164" fontId="21" fillId="6" borderId="4" xfId="1" applyNumberFormat="1" applyFont="1" applyFill="1" applyBorder="1" applyAlignment="1">
      <alignment horizontal="left" vertical="center" wrapText="1"/>
    </xf>
    <xf numFmtId="164" fontId="14" fillId="2" borderId="3" xfId="0" applyNumberFormat="1" applyFont="1" applyFill="1" applyBorder="1" applyAlignment="1">
      <alignment horizontal="left" vertical="center" wrapText="1"/>
    </xf>
    <xf numFmtId="164" fontId="14" fillId="2" borderId="4" xfId="0" applyNumberFormat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left" vertical="center"/>
    </xf>
    <xf numFmtId="164" fontId="17" fillId="0" borderId="4" xfId="1" applyNumberFormat="1" applyFont="1" applyFill="1" applyBorder="1" applyAlignment="1">
      <alignment horizontal="left" vertical="center"/>
    </xf>
    <xf numFmtId="164" fontId="12" fillId="7" borderId="0" xfId="0" applyNumberFormat="1" applyFont="1" applyFill="1"/>
    <xf numFmtId="164" fontId="14" fillId="6" borderId="2" xfId="1" applyNumberFormat="1" applyFont="1" applyFill="1" applyBorder="1" applyAlignment="1">
      <alignment horizontal="left" vertical="center" wrapText="1"/>
    </xf>
    <xf numFmtId="164" fontId="14" fillId="6" borderId="3" xfId="1" applyNumberFormat="1" applyFont="1" applyFill="1" applyBorder="1" applyAlignment="1">
      <alignment horizontal="left" vertical="center" wrapText="1"/>
    </xf>
    <xf numFmtId="164" fontId="14" fillId="6" borderId="4" xfId="1" applyNumberFormat="1" applyFont="1" applyFill="1" applyBorder="1" applyAlignment="1">
      <alignment horizontal="left" vertical="center" wrapText="1"/>
    </xf>
    <xf numFmtId="164" fontId="18" fillId="0" borderId="1" xfId="1" applyNumberFormat="1" applyFont="1" applyFill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left" vertical="center" wrapText="1"/>
    </xf>
    <xf numFmtId="164" fontId="11" fillId="0" borderId="4" xfId="1" applyNumberFormat="1" applyFont="1" applyFill="1" applyBorder="1" applyAlignment="1">
      <alignment horizontal="left" vertical="center" wrapText="1"/>
    </xf>
    <xf numFmtId="164" fontId="14" fillId="9" borderId="4" xfId="0" applyNumberFormat="1" applyFont="1" applyFill="1" applyBorder="1" applyAlignment="1">
      <alignment horizontal="left" vertical="center" wrapText="1"/>
    </xf>
    <xf numFmtId="164" fontId="19" fillId="6" borderId="6" xfId="0" applyNumberFormat="1" applyFont="1" applyFill="1" applyBorder="1" applyAlignment="1">
      <alignment horizontal="center" vertical="top" wrapText="1"/>
    </xf>
    <xf numFmtId="164" fontId="19" fillId="6" borderId="9" xfId="0" applyNumberFormat="1" applyFont="1" applyFill="1" applyBorder="1" applyAlignment="1">
      <alignment horizontal="center" vertical="top" wrapText="1"/>
    </xf>
    <xf numFmtId="164" fontId="48" fillId="13" borderId="15" xfId="0" applyNumberFormat="1" applyFont="1" applyFill="1" applyBorder="1" applyAlignment="1">
      <alignment horizontal="left" vertical="center" wrapText="1"/>
    </xf>
    <xf numFmtId="164" fontId="48" fillId="13" borderId="0" xfId="0" applyNumberFormat="1" applyFont="1" applyFill="1" applyBorder="1" applyAlignment="1">
      <alignment horizontal="left" vertical="center" wrapText="1"/>
    </xf>
    <xf numFmtId="164" fontId="48" fillId="13" borderId="2" xfId="0" applyNumberFormat="1" applyFont="1" applyFill="1" applyBorder="1" applyAlignment="1">
      <alignment horizontal="left" vertical="center" wrapText="1"/>
    </xf>
    <xf numFmtId="164" fontId="48" fillId="13" borderId="3" xfId="0" applyNumberFormat="1" applyFont="1" applyFill="1" applyBorder="1" applyAlignment="1">
      <alignment horizontal="left" vertical="center" wrapText="1"/>
    </xf>
    <xf numFmtId="164" fontId="48" fillId="13" borderId="4" xfId="0" applyNumberFormat="1" applyFont="1" applyFill="1" applyBorder="1" applyAlignment="1">
      <alignment horizontal="left" vertical="center" wrapText="1"/>
    </xf>
    <xf numFmtId="164" fontId="18" fillId="6" borderId="2" xfId="1" applyNumberFormat="1" applyFont="1" applyFill="1" applyBorder="1" applyAlignment="1">
      <alignment horizontal="center" vertical="top" wrapText="1"/>
    </xf>
    <xf numFmtId="164" fontId="18" fillId="6" borderId="3" xfId="1" applyNumberFormat="1" applyFont="1" applyFill="1" applyBorder="1" applyAlignment="1">
      <alignment horizontal="center" vertical="top" wrapText="1"/>
    </xf>
    <xf numFmtId="164" fontId="18" fillId="6" borderId="4" xfId="1" applyNumberFormat="1" applyFont="1" applyFill="1" applyBorder="1" applyAlignment="1">
      <alignment horizontal="center" vertical="top" wrapText="1"/>
    </xf>
    <xf numFmtId="4" fontId="7" fillId="3" borderId="2" xfId="1" applyNumberFormat="1" applyFont="1" applyFill="1" applyBorder="1" applyAlignment="1">
      <alignment horizontal="center" vertical="center" wrapText="1"/>
    </xf>
    <xf numFmtId="4" fontId="26" fillId="6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C~1.ADM/AppData/Local/Temp/Rar$DIa0.825/&#1056;&#1072;&#1089;&#1095;&#1077;&#1090;%20&#1086;&#1094;&#1077;&#1085;&#1082;&#1080;%20&#1101;&#1092;-&#1090;&#1080;%20&#1079;&#1072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оценки эффективности"/>
      <sheetName val="Отчет"/>
      <sheetName val="Внесение изменений"/>
      <sheetName val="Лист2"/>
      <sheetName val="Лист5"/>
      <sheetName val="рейтинг "/>
      <sheetName val="Лист1"/>
      <sheetName val="Лист4"/>
      <sheetName val="Лист3"/>
      <sheetName val="Лист6"/>
      <sheetName val="План 2017-2020"/>
    </sheetNames>
    <sheetDataSet>
      <sheetData sheetId="0" refreshError="1"/>
      <sheetData sheetId="1">
        <row r="334">
          <cell r="I334">
            <v>1</v>
          </cell>
        </row>
      </sheetData>
      <sheetData sheetId="2">
        <row r="4">
          <cell r="H4">
            <v>0.75</v>
          </cell>
        </row>
        <row r="5">
          <cell r="H5">
            <v>1</v>
          </cell>
        </row>
        <row r="7">
          <cell r="H7">
            <v>0.75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587"/>
  <sheetViews>
    <sheetView tabSelected="1" topLeftCell="B530" zoomScaleNormal="100" workbookViewId="0">
      <selection activeCell="I530" sqref="I530"/>
    </sheetView>
  </sheetViews>
  <sheetFormatPr defaultRowHeight="15"/>
  <cols>
    <col min="1" max="1" width="10.85546875" style="1" hidden="1" customWidth="1"/>
    <col min="2" max="2" width="11.42578125" style="2" customWidth="1"/>
    <col min="3" max="3" width="41.42578125" style="89" customWidth="1"/>
    <col min="4" max="4" width="10.7109375" style="2" customWidth="1"/>
    <col min="5" max="5" width="23.5703125" style="336" customWidth="1"/>
    <col min="6" max="6" width="21.42578125" style="336" customWidth="1"/>
    <col min="7" max="7" width="17.140625" style="126" customWidth="1"/>
    <col min="8" max="8" width="20.140625" style="505" customWidth="1"/>
    <col min="9" max="9" width="40.85546875" style="3" customWidth="1"/>
    <col min="10" max="10" width="9.28515625" style="4" customWidth="1"/>
    <col min="11" max="11" width="12.140625" style="288" customWidth="1"/>
    <col min="12" max="12" width="11.7109375" style="288" customWidth="1"/>
    <col min="13" max="13" width="12.42578125" style="3" customWidth="1"/>
    <col min="14" max="14" width="12.28515625" style="526" customWidth="1"/>
    <col min="15" max="15" width="40.140625" style="328" customWidth="1"/>
    <col min="16" max="27" width="9.140625" style="442"/>
    <col min="28" max="144" width="9.140625" style="137"/>
    <col min="145" max="255" width="9.140625" style="3"/>
    <col min="256" max="256" width="10.85546875" style="3" bestFit="1" customWidth="1"/>
    <col min="257" max="257" width="5.85546875" style="3" customWidth="1"/>
    <col min="258" max="258" width="43.28515625" style="3" customWidth="1"/>
    <col min="259" max="259" width="8" style="3" customWidth="1"/>
    <col min="260" max="260" width="13.85546875" style="3" customWidth="1"/>
    <col min="261" max="261" width="15.5703125" style="3" customWidth="1"/>
    <col min="262" max="262" width="8.5703125" style="3" customWidth="1"/>
    <col min="263" max="263" width="11" style="3" customWidth="1"/>
    <col min="264" max="264" width="12.5703125" style="3" customWidth="1"/>
    <col min="265" max="265" width="33.85546875" style="3" customWidth="1"/>
    <col min="266" max="266" width="9.28515625" style="3" customWidth="1"/>
    <col min="267" max="267" width="7.42578125" style="3" customWidth="1"/>
    <col min="268" max="268" width="9.28515625" style="3" customWidth="1"/>
    <col min="269" max="269" width="12.42578125" style="3" customWidth="1"/>
    <col min="270" max="270" width="8.85546875" style="3" customWidth="1"/>
    <col min="271" max="511" width="9.140625" style="3"/>
    <col min="512" max="512" width="10.85546875" style="3" bestFit="1" customWidth="1"/>
    <col min="513" max="513" width="5.85546875" style="3" customWidth="1"/>
    <col min="514" max="514" width="43.28515625" style="3" customWidth="1"/>
    <col min="515" max="515" width="8" style="3" customWidth="1"/>
    <col min="516" max="516" width="13.85546875" style="3" customWidth="1"/>
    <col min="517" max="517" width="15.5703125" style="3" customWidth="1"/>
    <col min="518" max="518" width="8.5703125" style="3" customWidth="1"/>
    <col min="519" max="519" width="11" style="3" customWidth="1"/>
    <col min="520" max="520" width="12.5703125" style="3" customWidth="1"/>
    <col min="521" max="521" width="33.85546875" style="3" customWidth="1"/>
    <col min="522" max="522" width="9.28515625" style="3" customWidth="1"/>
    <col min="523" max="523" width="7.42578125" style="3" customWidth="1"/>
    <col min="524" max="524" width="9.28515625" style="3" customWidth="1"/>
    <col min="525" max="525" width="12.42578125" style="3" customWidth="1"/>
    <col min="526" max="526" width="8.85546875" style="3" customWidth="1"/>
    <col min="527" max="767" width="9.140625" style="3"/>
    <col min="768" max="768" width="10.85546875" style="3" bestFit="1" customWidth="1"/>
    <col min="769" max="769" width="5.85546875" style="3" customWidth="1"/>
    <col min="770" max="770" width="43.28515625" style="3" customWidth="1"/>
    <col min="771" max="771" width="8" style="3" customWidth="1"/>
    <col min="772" max="772" width="13.85546875" style="3" customWidth="1"/>
    <col min="773" max="773" width="15.5703125" style="3" customWidth="1"/>
    <col min="774" max="774" width="8.5703125" style="3" customWidth="1"/>
    <col min="775" max="775" width="11" style="3" customWidth="1"/>
    <col min="776" max="776" width="12.5703125" style="3" customWidth="1"/>
    <col min="777" max="777" width="33.85546875" style="3" customWidth="1"/>
    <col min="778" max="778" width="9.28515625" style="3" customWidth="1"/>
    <col min="779" max="779" width="7.42578125" style="3" customWidth="1"/>
    <col min="780" max="780" width="9.28515625" style="3" customWidth="1"/>
    <col min="781" max="781" width="12.42578125" style="3" customWidth="1"/>
    <col min="782" max="782" width="8.85546875" style="3" customWidth="1"/>
    <col min="783" max="1023" width="9.140625" style="3"/>
    <col min="1024" max="1024" width="10.85546875" style="3" bestFit="1" customWidth="1"/>
    <col min="1025" max="1025" width="5.85546875" style="3" customWidth="1"/>
    <col min="1026" max="1026" width="43.28515625" style="3" customWidth="1"/>
    <col min="1027" max="1027" width="8" style="3" customWidth="1"/>
    <col min="1028" max="1028" width="13.85546875" style="3" customWidth="1"/>
    <col min="1029" max="1029" width="15.5703125" style="3" customWidth="1"/>
    <col min="1030" max="1030" width="8.5703125" style="3" customWidth="1"/>
    <col min="1031" max="1031" width="11" style="3" customWidth="1"/>
    <col min="1032" max="1032" width="12.5703125" style="3" customWidth="1"/>
    <col min="1033" max="1033" width="33.85546875" style="3" customWidth="1"/>
    <col min="1034" max="1034" width="9.28515625" style="3" customWidth="1"/>
    <col min="1035" max="1035" width="7.42578125" style="3" customWidth="1"/>
    <col min="1036" max="1036" width="9.28515625" style="3" customWidth="1"/>
    <col min="1037" max="1037" width="12.42578125" style="3" customWidth="1"/>
    <col min="1038" max="1038" width="8.85546875" style="3" customWidth="1"/>
    <col min="1039" max="1279" width="9.140625" style="3"/>
    <col min="1280" max="1280" width="10.85546875" style="3" bestFit="1" customWidth="1"/>
    <col min="1281" max="1281" width="5.85546875" style="3" customWidth="1"/>
    <col min="1282" max="1282" width="43.28515625" style="3" customWidth="1"/>
    <col min="1283" max="1283" width="8" style="3" customWidth="1"/>
    <col min="1284" max="1284" width="13.85546875" style="3" customWidth="1"/>
    <col min="1285" max="1285" width="15.5703125" style="3" customWidth="1"/>
    <col min="1286" max="1286" width="8.5703125" style="3" customWidth="1"/>
    <col min="1287" max="1287" width="11" style="3" customWidth="1"/>
    <col min="1288" max="1288" width="12.5703125" style="3" customWidth="1"/>
    <col min="1289" max="1289" width="33.85546875" style="3" customWidth="1"/>
    <col min="1290" max="1290" width="9.28515625" style="3" customWidth="1"/>
    <col min="1291" max="1291" width="7.42578125" style="3" customWidth="1"/>
    <col min="1292" max="1292" width="9.28515625" style="3" customWidth="1"/>
    <col min="1293" max="1293" width="12.42578125" style="3" customWidth="1"/>
    <col min="1294" max="1294" width="8.85546875" style="3" customWidth="1"/>
    <col min="1295" max="1535" width="9.140625" style="3"/>
    <col min="1536" max="1536" width="10.85546875" style="3" bestFit="1" customWidth="1"/>
    <col min="1537" max="1537" width="5.85546875" style="3" customWidth="1"/>
    <col min="1538" max="1538" width="43.28515625" style="3" customWidth="1"/>
    <col min="1539" max="1539" width="8" style="3" customWidth="1"/>
    <col min="1540" max="1540" width="13.85546875" style="3" customWidth="1"/>
    <col min="1541" max="1541" width="15.5703125" style="3" customWidth="1"/>
    <col min="1542" max="1542" width="8.5703125" style="3" customWidth="1"/>
    <col min="1543" max="1543" width="11" style="3" customWidth="1"/>
    <col min="1544" max="1544" width="12.5703125" style="3" customWidth="1"/>
    <col min="1545" max="1545" width="33.85546875" style="3" customWidth="1"/>
    <col min="1546" max="1546" width="9.28515625" style="3" customWidth="1"/>
    <col min="1547" max="1547" width="7.42578125" style="3" customWidth="1"/>
    <col min="1548" max="1548" width="9.28515625" style="3" customWidth="1"/>
    <col min="1549" max="1549" width="12.42578125" style="3" customWidth="1"/>
    <col min="1550" max="1550" width="8.85546875" style="3" customWidth="1"/>
    <col min="1551" max="1791" width="9.140625" style="3"/>
    <col min="1792" max="1792" width="10.85546875" style="3" bestFit="1" customWidth="1"/>
    <col min="1793" max="1793" width="5.85546875" style="3" customWidth="1"/>
    <col min="1794" max="1794" width="43.28515625" style="3" customWidth="1"/>
    <col min="1795" max="1795" width="8" style="3" customWidth="1"/>
    <col min="1796" max="1796" width="13.85546875" style="3" customWidth="1"/>
    <col min="1797" max="1797" width="15.5703125" style="3" customWidth="1"/>
    <col min="1798" max="1798" width="8.5703125" style="3" customWidth="1"/>
    <col min="1799" max="1799" width="11" style="3" customWidth="1"/>
    <col min="1800" max="1800" width="12.5703125" style="3" customWidth="1"/>
    <col min="1801" max="1801" width="33.85546875" style="3" customWidth="1"/>
    <col min="1802" max="1802" width="9.28515625" style="3" customWidth="1"/>
    <col min="1803" max="1803" width="7.42578125" style="3" customWidth="1"/>
    <col min="1804" max="1804" width="9.28515625" style="3" customWidth="1"/>
    <col min="1805" max="1805" width="12.42578125" style="3" customWidth="1"/>
    <col min="1806" max="1806" width="8.85546875" style="3" customWidth="1"/>
    <col min="1807" max="2047" width="9.140625" style="3"/>
    <col min="2048" max="2048" width="10.85546875" style="3" bestFit="1" customWidth="1"/>
    <col min="2049" max="2049" width="5.85546875" style="3" customWidth="1"/>
    <col min="2050" max="2050" width="43.28515625" style="3" customWidth="1"/>
    <col min="2051" max="2051" width="8" style="3" customWidth="1"/>
    <col min="2052" max="2052" width="13.85546875" style="3" customWidth="1"/>
    <col min="2053" max="2053" width="15.5703125" style="3" customWidth="1"/>
    <col min="2054" max="2054" width="8.5703125" style="3" customWidth="1"/>
    <col min="2055" max="2055" width="11" style="3" customWidth="1"/>
    <col min="2056" max="2056" width="12.5703125" style="3" customWidth="1"/>
    <col min="2057" max="2057" width="33.85546875" style="3" customWidth="1"/>
    <col min="2058" max="2058" width="9.28515625" style="3" customWidth="1"/>
    <col min="2059" max="2059" width="7.42578125" style="3" customWidth="1"/>
    <col min="2060" max="2060" width="9.28515625" style="3" customWidth="1"/>
    <col min="2061" max="2061" width="12.42578125" style="3" customWidth="1"/>
    <col min="2062" max="2062" width="8.85546875" style="3" customWidth="1"/>
    <col min="2063" max="2303" width="9.140625" style="3"/>
    <col min="2304" max="2304" width="10.85546875" style="3" bestFit="1" customWidth="1"/>
    <col min="2305" max="2305" width="5.85546875" style="3" customWidth="1"/>
    <col min="2306" max="2306" width="43.28515625" style="3" customWidth="1"/>
    <col min="2307" max="2307" width="8" style="3" customWidth="1"/>
    <col min="2308" max="2308" width="13.85546875" style="3" customWidth="1"/>
    <col min="2309" max="2309" width="15.5703125" style="3" customWidth="1"/>
    <col min="2310" max="2310" width="8.5703125" style="3" customWidth="1"/>
    <col min="2311" max="2311" width="11" style="3" customWidth="1"/>
    <col min="2312" max="2312" width="12.5703125" style="3" customWidth="1"/>
    <col min="2313" max="2313" width="33.85546875" style="3" customWidth="1"/>
    <col min="2314" max="2314" width="9.28515625" style="3" customWidth="1"/>
    <col min="2315" max="2315" width="7.42578125" style="3" customWidth="1"/>
    <col min="2316" max="2316" width="9.28515625" style="3" customWidth="1"/>
    <col min="2317" max="2317" width="12.42578125" style="3" customWidth="1"/>
    <col min="2318" max="2318" width="8.85546875" style="3" customWidth="1"/>
    <col min="2319" max="2559" width="9.140625" style="3"/>
    <col min="2560" max="2560" width="10.85546875" style="3" bestFit="1" customWidth="1"/>
    <col min="2561" max="2561" width="5.85546875" style="3" customWidth="1"/>
    <col min="2562" max="2562" width="43.28515625" style="3" customWidth="1"/>
    <col min="2563" max="2563" width="8" style="3" customWidth="1"/>
    <col min="2564" max="2564" width="13.85546875" style="3" customWidth="1"/>
    <col min="2565" max="2565" width="15.5703125" style="3" customWidth="1"/>
    <col min="2566" max="2566" width="8.5703125" style="3" customWidth="1"/>
    <col min="2567" max="2567" width="11" style="3" customWidth="1"/>
    <col min="2568" max="2568" width="12.5703125" style="3" customWidth="1"/>
    <col min="2569" max="2569" width="33.85546875" style="3" customWidth="1"/>
    <col min="2570" max="2570" width="9.28515625" style="3" customWidth="1"/>
    <col min="2571" max="2571" width="7.42578125" style="3" customWidth="1"/>
    <col min="2572" max="2572" width="9.28515625" style="3" customWidth="1"/>
    <col min="2573" max="2573" width="12.42578125" style="3" customWidth="1"/>
    <col min="2574" max="2574" width="8.85546875" style="3" customWidth="1"/>
    <col min="2575" max="2815" width="9.140625" style="3"/>
    <col min="2816" max="2816" width="10.85546875" style="3" bestFit="1" customWidth="1"/>
    <col min="2817" max="2817" width="5.85546875" style="3" customWidth="1"/>
    <col min="2818" max="2818" width="43.28515625" style="3" customWidth="1"/>
    <col min="2819" max="2819" width="8" style="3" customWidth="1"/>
    <col min="2820" max="2820" width="13.85546875" style="3" customWidth="1"/>
    <col min="2821" max="2821" width="15.5703125" style="3" customWidth="1"/>
    <col min="2822" max="2822" width="8.5703125" style="3" customWidth="1"/>
    <col min="2823" max="2823" width="11" style="3" customWidth="1"/>
    <col min="2824" max="2824" width="12.5703125" style="3" customWidth="1"/>
    <col min="2825" max="2825" width="33.85546875" style="3" customWidth="1"/>
    <col min="2826" max="2826" width="9.28515625" style="3" customWidth="1"/>
    <col min="2827" max="2827" width="7.42578125" style="3" customWidth="1"/>
    <col min="2828" max="2828" width="9.28515625" style="3" customWidth="1"/>
    <col min="2829" max="2829" width="12.42578125" style="3" customWidth="1"/>
    <col min="2830" max="2830" width="8.85546875" style="3" customWidth="1"/>
    <col min="2831" max="3071" width="9.140625" style="3"/>
    <col min="3072" max="3072" width="10.85546875" style="3" bestFit="1" customWidth="1"/>
    <col min="3073" max="3073" width="5.85546875" style="3" customWidth="1"/>
    <col min="3074" max="3074" width="43.28515625" style="3" customWidth="1"/>
    <col min="3075" max="3075" width="8" style="3" customWidth="1"/>
    <col min="3076" max="3076" width="13.85546875" style="3" customWidth="1"/>
    <col min="3077" max="3077" width="15.5703125" style="3" customWidth="1"/>
    <col min="3078" max="3078" width="8.5703125" style="3" customWidth="1"/>
    <col min="3079" max="3079" width="11" style="3" customWidth="1"/>
    <col min="3080" max="3080" width="12.5703125" style="3" customWidth="1"/>
    <col min="3081" max="3081" width="33.85546875" style="3" customWidth="1"/>
    <col min="3082" max="3082" width="9.28515625" style="3" customWidth="1"/>
    <col min="3083" max="3083" width="7.42578125" style="3" customWidth="1"/>
    <col min="3084" max="3084" width="9.28515625" style="3" customWidth="1"/>
    <col min="3085" max="3085" width="12.42578125" style="3" customWidth="1"/>
    <col min="3086" max="3086" width="8.85546875" style="3" customWidth="1"/>
    <col min="3087" max="3327" width="9.140625" style="3"/>
    <col min="3328" max="3328" width="10.85546875" style="3" bestFit="1" customWidth="1"/>
    <col min="3329" max="3329" width="5.85546875" style="3" customWidth="1"/>
    <col min="3330" max="3330" width="43.28515625" style="3" customWidth="1"/>
    <col min="3331" max="3331" width="8" style="3" customWidth="1"/>
    <col min="3332" max="3332" width="13.85546875" style="3" customWidth="1"/>
    <col min="3333" max="3333" width="15.5703125" style="3" customWidth="1"/>
    <col min="3334" max="3334" width="8.5703125" style="3" customWidth="1"/>
    <col min="3335" max="3335" width="11" style="3" customWidth="1"/>
    <col min="3336" max="3336" width="12.5703125" style="3" customWidth="1"/>
    <col min="3337" max="3337" width="33.85546875" style="3" customWidth="1"/>
    <col min="3338" max="3338" width="9.28515625" style="3" customWidth="1"/>
    <col min="3339" max="3339" width="7.42578125" style="3" customWidth="1"/>
    <col min="3340" max="3340" width="9.28515625" style="3" customWidth="1"/>
    <col min="3341" max="3341" width="12.42578125" style="3" customWidth="1"/>
    <col min="3342" max="3342" width="8.85546875" style="3" customWidth="1"/>
    <col min="3343" max="3583" width="9.140625" style="3"/>
    <col min="3584" max="3584" width="10.85546875" style="3" bestFit="1" customWidth="1"/>
    <col min="3585" max="3585" width="5.85546875" style="3" customWidth="1"/>
    <col min="3586" max="3586" width="43.28515625" style="3" customWidth="1"/>
    <col min="3587" max="3587" width="8" style="3" customWidth="1"/>
    <col min="3588" max="3588" width="13.85546875" style="3" customWidth="1"/>
    <col min="3589" max="3589" width="15.5703125" style="3" customWidth="1"/>
    <col min="3590" max="3590" width="8.5703125" style="3" customWidth="1"/>
    <col min="3591" max="3591" width="11" style="3" customWidth="1"/>
    <col min="3592" max="3592" width="12.5703125" style="3" customWidth="1"/>
    <col min="3593" max="3593" width="33.85546875" style="3" customWidth="1"/>
    <col min="3594" max="3594" width="9.28515625" style="3" customWidth="1"/>
    <col min="3595" max="3595" width="7.42578125" style="3" customWidth="1"/>
    <col min="3596" max="3596" width="9.28515625" style="3" customWidth="1"/>
    <col min="3597" max="3597" width="12.42578125" style="3" customWidth="1"/>
    <col min="3598" max="3598" width="8.85546875" style="3" customWidth="1"/>
    <col min="3599" max="3839" width="9.140625" style="3"/>
    <col min="3840" max="3840" width="10.85546875" style="3" bestFit="1" customWidth="1"/>
    <col min="3841" max="3841" width="5.85546875" style="3" customWidth="1"/>
    <col min="3842" max="3842" width="43.28515625" style="3" customWidth="1"/>
    <col min="3843" max="3843" width="8" style="3" customWidth="1"/>
    <col min="3844" max="3844" width="13.85546875" style="3" customWidth="1"/>
    <col min="3845" max="3845" width="15.5703125" style="3" customWidth="1"/>
    <col min="3846" max="3846" width="8.5703125" style="3" customWidth="1"/>
    <col min="3847" max="3847" width="11" style="3" customWidth="1"/>
    <col min="3848" max="3848" width="12.5703125" style="3" customWidth="1"/>
    <col min="3849" max="3849" width="33.85546875" style="3" customWidth="1"/>
    <col min="3850" max="3850" width="9.28515625" style="3" customWidth="1"/>
    <col min="3851" max="3851" width="7.42578125" style="3" customWidth="1"/>
    <col min="3852" max="3852" width="9.28515625" style="3" customWidth="1"/>
    <col min="3853" max="3853" width="12.42578125" style="3" customWidth="1"/>
    <col min="3854" max="3854" width="8.85546875" style="3" customWidth="1"/>
    <col min="3855" max="4095" width="9.140625" style="3"/>
    <col min="4096" max="4096" width="10.85546875" style="3" bestFit="1" customWidth="1"/>
    <col min="4097" max="4097" width="5.85546875" style="3" customWidth="1"/>
    <col min="4098" max="4098" width="43.28515625" style="3" customWidth="1"/>
    <col min="4099" max="4099" width="8" style="3" customWidth="1"/>
    <col min="4100" max="4100" width="13.85546875" style="3" customWidth="1"/>
    <col min="4101" max="4101" width="15.5703125" style="3" customWidth="1"/>
    <col min="4102" max="4102" width="8.5703125" style="3" customWidth="1"/>
    <col min="4103" max="4103" width="11" style="3" customWidth="1"/>
    <col min="4104" max="4104" width="12.5703125" style="3" customWidth="1"/>
    <col min="4105" max="4105" width="33.85546875" style="3" customWidth="1"/>
    <col min="4106" max="4106" width="9.28515625" style="3" customWidth="1"/>
    <col min="4107" max="4107" width="7.42578125" style="3" customWidth="1"/>
    <col min="4108" max="4108" width="9.28515625" style="3" customWidth="1"/>
    <col min="4109" max="4109" width="12.42578125" style="3" customWidth="1"/>
    <col min="4110" max="4110" width="8.85546875" style="3" customWidth="1"/>
    <col min="4111" max="4351" width="9.140625" style="3"/>
    <col min="4352" max="4352" width="10.85546875" style="3" bestFit="1" customWidth="1"/>
    <col min="4353" max="4353" width="5.85546875" style="3" customWidth="1"/>
    <col min="4354" max="4354" width="43.28515625" style="3" customWidth="1"/>
    <col min="4355" max="4355" width="8" style="3" customWidth="1"/>
    <col min="4356" max="4356" width="13.85546875" style="3" customWidth="1"/>
    <col min="4357" max="4357" width="15.5703125" style="3" customWidth="1"/>
    <col min="4358" max="4358" width="8.5703125" style="3" customWidth="1"/>
    <col min="4359" max="4359" width="11" style="3" customWidth="1"/>
    <col min="4360" max="4360" width="12.5703125" style="3" customWidth="1"/>
    <col min="4361" max="4361" width="33.85546875" style="3" customWidth="1"/>
    <col min="4362" max="4362" width="9.28515625" style="3" customWidth="1"/>
    <col min="4363" max="4363" width="7.42578125" style="3" customWidth="1"/>
    <col min="4364" max="4364" width="9.28515625" style="3" customWidth="1"/>
    <col min="4365" max="4365" width="12.42578125" style="3" customWidth="1"/>
    <col min="4366" max="4366" width="8.85546875" style="3" customWidth="1"/>
    <col min="4367" max="4607" width="9.140625" style="3"/>
    <col min="4608" max="4608" width="10.85546875" style="3" bestFit="1" customWidth="1"/>
    <col min="4609" max="4609" width="5.85546875" style="3" customWidth="1"/>
    <col min="4610" max="4610" width="43.28515625" style="3" customWidth="1"/>
    <col min="4611" max="4611" width="8" style="3" customWidth="1"/>
    <col min="4612" max="4612" width="13.85546875" style="3" customWidth="1"/>
    <col min="4613" max="4613" width="15.5703125" style="3" customWidth="1"/>
    <col min="4614" max="4614" width="8.5703125" style="3" customWidth="1"/>
    <col min="4615" max="4615" width="11" style="3" customWidth="1"/>
    <col min="4616" max="4616" width="12.5703125" style="3" customWidth="1"/>
    <col min="4617" max="4617" width="33.85546875" style="3" customWidth="1"/>
    <col min="4618" max="4618" width="9.28515625" style="3" customWidth="1"/>
    <col min="4619" max="4619" width="7.42578125" style="3" customWidth="1"/>
    <col min="4620" max="4620" width="9.28515625" style="3" customWidth="1"/>
    <col min="4621" max="4621" width="12.42578125" style="3" customWidth="1"/>
    <col min="4622" max="4622" width="8.85546875" style="3" customWidth="1"/>
    <col min="4623" max="4863" width="9.140625" style="3"/>
    <col min="4864" max="4864" width="10.85546875" style="3" bestFit="1" customWidth="1"/>
    <col min="4865" max="4865" width="5.85546875" style="3" customWidth="1"/>
    <col min="4866" max="4866" width="43.28515625" style="3" customWidth="1"/>
    <col min="4867" max="4867" width="8" style="3" customWidth="1"/>
    <col min="4868" max="4868" width="13.85546875" style="3" customWidth="1"/>
    <col min="4869" max="4869" width="15.5703125" style="3" customWidth="1"/>
    <col min="4870" max="4870" width="8.5703125" style="3" customWidth="1"/>
    <col min="4871" max="4871" width="11" style="3" customWidth="1"/>
    <col min="4872" max="4872" width="12.5703125" style="3" customWidth="1"/>
    <col min="4873" max="4873" width="33.85546875" style="3" customWidth="1"/>
    <col min="4874" max="4874" width="9.28515625" style="3" customWidth="1"/>
    <col min="4875" max="4875" width="7.42578125" style="3" customWidth="1"/>
    <col min="4876" max="4876" width="9.28515625" style="3" customWidth="1"/>
    <col min="4877" max="4877" width="12.42578125" style="3" customWidth="1"/>
    <col min="4878" max="4878" width="8.85546875" style="3" customWidth="1"/>
    <col min="4879" max="5119" width="9.140625" style="3"/>
    <col min="5120" max="5120" width="10.85546875" style="3" bestFit="1" customWidth="1"/>
    <col min="5121" max="5121" width="5.85546875" style="3" customWidth="1"/>
    <col min="5122" max="5122" width="43.28515625" style="3" customWidth="1"/>
    <col min="5123" max="5123" width="8" style="3" customWidth="1"/>
    <col min="5124" max="5124" width="13.85546875" style="3" customWidth="1"/>
    <col min="5125" max="5125" width="15.5703125" style="3" customWidth="1"/>
    <col min="5126" max="5126" width="8.5703125" style="3" customWidth="1"/>
    <col min="5127" max="5127" width="11" style="3" customWidth="1"/>
    <col min="5128" max="5128" width="12.5703125" style="3" customWidth="1"/>
    <col min="5129" max="5129" width="33.85546875" style="3" customWidth="1"/>
    <col min="5130" max="5130" width="9.28515625" style="3" customWidth="1"/>
    <col min="5131" max="5131" width="7.42578125" style="3" customWidth="1"/>
    <col min="5132" max="5132" width="9.28515625" style="3" customWidth="1"/>
    <col min="5133" max="5133" width="12.42578125" style="3" customWidth="1"/>
    <col min="5134" max="5134" width="8.85546875" style="3" customWidth="1"/>
    <col min="5135" max="5375" width="9.140625" style="3"/>
    <col min="5376" max="5376" width="10.85546875" style="3" bestFit="1" customWidth="1"/>
    <col min="5377" max="5377" width="5.85546875" style="3" customWidth="1"/>
    <col min="5378" max="5378" width="43.28515625" style="3" customWidth="1"/>
    <col min="5379" max="5379" width="8" style="3" customWidth="1"/>
    <col min="5380" max="5380" width="13.85546875" style="3" customWidth="1"/>
    <col min="5381" max="5381" width="15.5703125" style="3" customWidth="1"/>
    <col min="5382" max="5382" width="8.5703125" style="3" customWidth="1"/>
    <col min="5383" max="5383" width="11" style="3" customWidth="1"/>
    <col min="5384" max="5384" width="12.5703125" style="3" customWidth="1"/>
    <col min="5385" max="5385" width="33.85546875" style="3" customWidth="1"/>
    <col min="5386" max="5386" width="9.28515625" style="3" customWidth="1"/>
    <col min="5387" max="5387" width="7.42578125" style="3" customWidth="1"/>
    <col min="5388" max="5388" width="9.28515625" style="3" customWidth="1"/>
    <col min="5389" max="5389" width="12.42578125" style="3" customWidth="1"/>
    <col min="5390" max="5390" width="8.85546875" style="3" customWidth="1"/>
    <col min="5391" max="5631" width="9.140625" style="3"/>
    <col min="5632" max="5632" width="10.85546875" style="3" bestFit="1" customWidth="1"/>
    <col min="5633" max="5633" width="5.85546875" style="3" customWidth="1"/>
    <col min="5634" max="5634" width="43.28515625" style="3" customWidth="1"/>
    <col min="5635" max="5635" width="8" style="3" customWidth="1"/>
    <col min="5636" max="5636" width="13.85546875" style="3" customWidth="1"/>
    <col min="5637" max="5637" width="15.5703125" style="3" customWidth="1"/>
    <col min="5638" max="5638" width="8.5703125" style="3" customWidth="1"/>
    <col min="5639" max="5639" width="11" style="3" customWidth="1"/>
    <col min="5640" max="5640" width="12.5703125" style="3" customWidth="1"/>
    <col min="5641" max="5641" width="33.85546875" style="3" customWidth="1"/>
    <col min="5642" max="5642" width="9.28515625" style="3" customWidth="1"/>
    <col min="5643" max="5643" width="7.42578125" style="3" customWidth="1"/>
    <col min="5644" max="5644" width="9.28515625" style="3" customWidth="1"/>
    <col min="5645" max="5645" width="12.42578125" style="3" customWidth="1"/>
    <col min="5646" max="5646" width="8.85546875" style="3" customWidth="1"/>
    <col min="5647" max="5887" width="9.140625" style="3"/>
    <col min="5888" max="5888" width="10.85546875" style="3" bestFit="1" customWidth="1"/>
    <col min="5889" max="5889" width="5.85546875" style="3" customWidth="1"/>
    <col min="5890" max="5890" width="43.28515625" style="3" customWidth="1"/>
    <col min="5891" max="5891" width="8" style="3" customWidth="1"/>
    <col min="5892" max="5892" width="13.85546875" style="3" customWidth="1"/>
    <col min="5893" max="5893" width="15.5703125" style="3" customWidth="1"/>
    <col min="5894" max="5894" width="8.5703125" style="3" customWidth="1"/>
    <col min="5895" max="5895" width="11" style="3" customWidth="1"/>
    <col min="5896" max="5896" width="12.5703125" style="3" customWidth="1"/>
    <col min="5897" max="5897" width="33.85546875" style="3" customWidth="1"/>
    <col min="5898" max="5898" width="9.28515625" style="3" customWidth="1"/>
    <col min="5899" max="5899" width="7.42578125" style="3" customWidth="1"/>
    <col min="5900" max="5900" width="9.28515625" style="3" customWidth="1"/>
    <col min="5901" max="5901" width="12.42578125" style="3" customWidth="1"/>
    <col min="5902" max="5902" width="8.85546875" style="3" customWidth="1"/>
    <col min="5903" max="6143" width="9.140625" style="3"/>
    <col min="6144" max="6144" width="10.85546875" style="3" bestFit="1" customWidth="1"/>
    <col min="6145" max="6145" width="5.85546875" style="3" customWidth="1"/>
    <col min="6146" max="6146" width="43.28515625" style="3" customWidth="1"/>
    <col min="6147" max="6147" width="8" style="3" customWidth="1"/>
    <col min="6148" max="6148" width="13.85546875" style="3" customWidth="1"/>
    <col min="6149" max="6149" width="15.5703125" style="3" customWidth="1"/>
    <col min="6150" max="6150" width="8.5703125" style="3" customWidth="1"/>
    <col min="6151" max="6151" width="11" style="3" customWidth="1"/>
    <col min="6152" max="6152" width="12.5703125" style="3" customWidth="1"/>
    <col min="6153" max="6153" width="33.85546875" style="3" customWidth="1"/>
    <col min="6154" max="6154" width="9.28515625" style="3" customWidth="1"/>
    <col min="6155" max="6155" width="7.42578125" style="3" customWidth="1"/>
    <col min="6156" max="6156" width="9.28515625" style="3" customWidth="1"/>
    <col min="6157" max="6157" width="12.42578125" style="3" customWidth="1"/>
    <col min="6158" max="6158" width="8.85546875" style="3" customWidth="1"/>
    <col min="6159" max="6399" width="9.140625" style="3"/>
    <col min="6400" max="6400" width="10.85546875" style="3" bestFit="1" customWidth="1"/>
    <col min="6401" max="6401" width="5.85546875" style="3" customWidth="1"/>
    <col min="6402" max="6402" width="43.28515625" style="3" customWidth="1"/>
    <col min="6403" max="6403" width="8" style="3" customWidth="1"/>
    <col min="6404" max="6404" width="13.85546875" style="3" customWidth="1"/>
    <col min="6405" max="6405" width="15.5703125" style="3" customWidth="1"/>
    <col min="6406" max="6406" width="8.5703125" style="3" customWidth="1"/>
    <col min="6407" max="6407" width="11" style="3" customWidth="1"/>
    <col min="6408" max="6408" width="12.5703125" style="3" customWidth="1"/>
    <col min="6409" max="6409" width="33.85546875" style="3" customWidth="1"/>
    <col min="6410" max="6410" width="9.28515625" style="3" customWidth="1"/>
    <col min="6411" max="6411" width="7.42578125" style="3" customWidth="1"/>
    <col min="6412" max="6412" width="9.28515625" style="3" customWidth="1"/>
    <col min="6413" max="6413" width="12.42578125" style="3" customWidth="1"/>
    <col min="6414" max="6414" width="8.85546875" style="3" customWidth="1"/>
    <col min="6415" max="6655" width="9.140625" style="3"/>
    <col min="6656" max="6656" width="10.85546875" style="3" bestFit="1" customWidth="1"/>
    <col min="6657" max="6657" width="5.85546875" style="3" customWidth="1"/>
    <col min="6658" max="6658" width="43.28515625" style="3" customWidth="1"/>
    <col min="6659" max="6659" width="8" style="3" customWidth="1"/>
    <col min="6660" max="6660" width="13.85546875" style="3" customWidth="1"/>
    <col min="6661" max="6661" width="15.5703125" style="3" customWidth="1"/>
    <col min="6662" max="6662" width="8.5703125" style="3" customWidth="1"/>
    <col min="6663" max="6663" width="11" style="3" customWidth="1"/>
    <col min="6664" max="6664" width="12.5703125" style="3" customWidth="1"/>
    <col min="6665" max="6665" width="33.85546875" style="3" customWidth="1"/>
    <col min="6666" max="6666" width="9.28515625" style="3" customWidth="1"/>
    <col min="6667" max="6667" width="7.42578125" style="3" customWidth="1"/>
    <col min="6668" max="6668" width="9.28515625" style="3" customWidth="1"/>
    <col min="6669" max="6669" width="12.42578125" style="3" customWidth="1"/>
    <col min="6670" max="6670" width="8.85546875" style="3" customWidth="1"/>
    <col min="6671" max="6911" width="9.140625" style="3"/>
    <col min="6912" max="6912" width="10.85546875" style="3" bestFit="1" customWidth="1"/>
    <col min="6913" max="6913" width="5.85546875" style="3" customWidth="1"/>
    <col min="6914" max="6914" width="43.28515625" style="3" customWidth="1"/>
    <col min="6915" max="6915" width="8" style="3" customWidth="1"/>
    <col min="6916" max="6916" width="13.85546875" style="3" customWidth="1"/>
    <col min="6917" max="6917" width="15.5703125" style="3" customWidth="1"/>
    <col min="6918" max="6918" width="8.5703125" style="3" customWidth="1"/>
    <col min="6919" max="6919" width="11" style="3" customWidth="1"/>
    <col min="6920" max="6920" width="12.5703125" style="3" customWidth="1"/>
    <col min="6921" max="6921" width="33.85546875" style="3" customWidth="1"/>
    <col min="6922" max="6922" width="9.28515625" style="3" customWidth="1"/>
    <col min="6923" max="6923" width="7.42578125" style="3" customWidth="1"/>
    <col min="6924" max="6924" width="9.28515625" style="3" customWidth="1"/>
    <col min="6925" max="6925" width="12.42578125" style="3" customWidth="1"/>
    <col min="6926" max="6926" width="8.85546875" style="3" customWidth="1"/>
    <col min="6927" max="7167" width="9.140625" style="3"/>
    <col min="7168" max="7168" width="10.85546875" style="3" bestFit="1" customWidth="1"/>
    <col min="7169" max="7169" width="5.85546875" style="3" customWidth="1"/>
    <col min="7170" max="7170" width="43.28515625" style="3" customWidth="1"/>
    <col min="7171" max="7171" width="8" style="3" customWidth="1"/>
    <col min="7172" max="7172" width="13.85546875" style="3" customWidth="1"/>
    <col min="7173" max="7173" width="15.5703125" style="3" customWidth="1"/>
    <col min="7174" max="7174" width="8.5703125" style="3" customWidth="1"/>
    <col min="7175" max="7175" width="11" style="3" customWidth="1"/>
    <col min="7176" max="7176" width="12.5703125" style="3" customWidth="1"/>
    <col min="7177" max="7177" width="33.85546875" style="3" customWidth="1"/>
    <col min="7178" max="7178" width="9.28515625" style="3" customWidth="1"/>
    <col min="7179" max="7179" width="7.42578125" style="3" customWidth="1"/>
    <col min="7180" max="7180" width="9.28515625" style="3" customWidth="1"/>
    <col min="7181" max="7181" width="12.42578125" style="3" customWidth="1"/>
    <col min="7182" max="7182" width="8.85546875" style="3" customWidth="1"/>
    <col min="7183" max="7423" width="9.140625" style="3"/>
    <col min="7424" max="7424" width="10.85546875" style="3" bestFit="1" customWidth="1"/>
    <col min="7425" max="7425" width="5.85546875" style="3" customWidth="1"/>
    <col min="7426" max="7426" width="43.28515625" style="3" customWidth="1"/>
    <col min="7427" max="7427" width="8" style="3" customWidth="1"/>
    <col min="7428" max="7428" width="13.85546875" style="3" customWidth="1"/>
    <col min="7429" max="7429" width="15.5703125" style="3" customWidth="1"/>
    <col min="7430" max="7430" width="8.5703125" style="3" customWidth="1"/>
    <col min="7431" max="7431" width="11" style="3" customWidth="1"/>
    <col min="7432" max="7432" width="12.5703125" style="3" customWidth="1"/>
    <col min="7433" max="7433" width="33.85546875" style="3" customWidth="1"/>
    <col min="7434" max="7434" width="9.28515625" style="3" customWidth="1"/>
    <col min="7435" max="7435" width="7.42578125" style="3" customWidth="1"/>
    <col min="7436" max="7436" width="9.28515625" style="3" customWidth="1"/>
    <col min="7437" max="7437" width="12.42578125" style="3" customWidth="1"/>
    <col min="7438" max="7438" width="8.85546875" style="3" customWidth="1"/>
    <col min="7439" max="7679" width="9.140625" style="3"/>
    <col min="7680" max="7680" width="10.85546875" style="3" bestFit="1" customWidth="1"/>
    <col min="7681" max="7681" width="5.85546875" style="3" customWidth="1"/>
    <col min="7682" max="7682" width="43.28515625" style="3" customWidth="1"/>
    <col min="7683" max="7683" width="8" style="3" customWidth="1"/>
    <col min="7684" max="7684" width="13.85546875" style="3" customWidth="1"/>
    <col min="7685" max="7685" width="15.5703125" style="3" customWidth="1"/>
    <col min="7686" max="7686" width="8.5703125" style="3" customWidth="1"/>
    <col min="7687" max="7687" width="11" style="3" customWidth="1"/>
    <col min="7688" max="7688" width="12.5703125" style="3" customWidth="1"/>
    <col min="7689" max="7689" width="33.85546875" style="3" customWidth="1"/>
    <col min="7690" max="7690" width="9.28515625" style="3" customWidth="1"/>
    <col min="7691" max="7691" width="7.42578125" style="3" customWidth="1"/>
    <col min="7692" max="7692" width="9.28515625" style="3" customWidth="1"/>
    <col min="7693" max="7693" width="12.42578125" style="3" customWidth="1"/>
    <col min="7694" max="7694" width="8.85546875" style="3" customWidth="1"/>
    <col min="7695" max="7935" width="9.140625" style="3"/>
    <col min="7936" max="7936" width="10.85546875" style="3" bestFit="1" customWidth="1"/>
    <col min="7937" max="7937" width="5.85546875" style="3" customWidth="1"/>
    <col min="7938" max="7938" width="43.28515625" style="3" customWidth="1"/>
    <col min="7939" max="7939" width="8" style="3" customWidth="1"/>
    <col min="7940" max="7940" width="13.85546875" style="3" customWidth="1"/>
    <col min="7941" max="7941" width="15.5703125" style="3" customWidth="1"/>
    <col min="7942" max="7942" width="8.5703125" style="3" customWidth="1"/>
    <col min="7943" max="7943" width="11" style="3" customWidth="1"/>
    <col min="7944" max="7944" width="12.5703125" style="3" customWidth="1"/>
    <col min="7945" max="7945" width="33.85546875" style="3" customWidth="1"/>
    <col min="7946" max="7946" width="9.28515625" style="3" customWidth="1"/>
    <col min="7947" max="7947" width="7.42578125" style="3" customWidth="1"/>
    <col min="7948" max="7948" width="9.28515625" style="3" customWidth="1"/>
    <col min="7949" max="7949" width="12.42578125" style="3" customWidth="1"/>
    <col min="7950" max="7950" width="8.85546875" style="3" customWidth="1"/>
    <col min="7951" max="8191" width="9.140625" style="3"/>
    <col min="8192" max="8192" width="10.85546875" style="3" bestFit="1" customWidth="1"/>
    <col min="8193" max="8193" width="5.85546875" style="3" customWidth="1"/>
    <col min="8194" max="8194" width="43.28515625" style="3" customWidth="1"/>
    <col min="8195" max="8195" width="8" style="3" customWidth="1"/>
    <col min="8196" max="8196" width="13.85546875" style="3" customWidth="1"/>
    <col min="8197" max="8197" width="15.5703125" style="3" customWidth="1"/>
    <col min="8198" max="8198" width="8.5703125" style="3" customWidth="1"/>
    <col min="8199" max="8199" width="11" style="3" customWidth="1"/>
    <col min="8200" max="8200" width="12.5703125" style="3" customWidth="1"/>
    <col min="8201" max="8201" width="33.85546875" style="3" customWidth="1"/>
    <col min="8202" max="8202" width="9.28515625" style="3" customWidth="1"/>
    <col min="8203" max="8203" width="7.42578125" style="3" customWidth="1"/>
    <col min="8204" max="8204" width="9.28515625" style="3" customWidth="1"/>
    <col min="8205" max="8205" width="12.42578125" style="3" customWidth="1"/>
    <col min="8206" max="8206" width="8.85546875" style="3" customWidth="1"/>
    <col min="8207" max="8447" width="9.140625" style="3"/>
    <col min="8448" max="8448" width="10.85546875" style="3" bestFit="1" customWidth="1"/>
    <col min="8449" max="8449" width="5.85546875" style="3" customWidth="1"/>
    <col min="8450" max="8450" width="43.28515625" style="3" customWidth="1"/>
    <col min="8451" max="8451" width="8" style="3" customWidth="1"/>
    <col min="8452" max="8452" width="13.85546875" style="3" customWidth="1"/>
    <col min="8453" max="8453" width="15.5703125" style="3" customWidth="1"/>
    <col min="8454" max="8454" width="8.5703125" style="3" customWidth="1"/>
    <col min="8455" max="8455" width="11" style="3" customWidth="1"/>
    <col min="8456" max="8456" width="12.5703125" style="3" customWidth="1"/>
    <col min="8457" max="8457" width="33.85546875" style="3" customWidth="1"/>
    <col min="8458" max="8458" width="9.28515625" style="3" customWidth="1"/>
    <col min="8459" max="8459" width="7.42578125" style="3" customWidth="1"/>
    <col min="8460" max="8460" width="9.28515625" style="3" customWidth="1"/>
    <col min="8461" max="8461" width="12.42578125" style="3" customWidth="1"/>
    <col min="8462" max="8462" width="8.85546875" style="3" customWidth="1"/>
    <col min="8463" max="8703" width="9.140625" style="3"/>
    <col min="8704" max="8704" width="10.85546875" style="3" bestFit="1" customWidth="1"/>
    <col min="8705" max="8705" width="5.85546875" style="3" customWidth="1"/>
    <col min="8706" max="8706" width="43.28515625" style="3" customWidth="1"/>
    <col min="8707" max="8707" width="8" style="3" customWidth="1"/>
    <col min="8708" max="8708" width="13.85546875" style="3" customWidth="1"/>
    <col min="8709" max="8709" width="15.5703125" style="3" customWidth="1"/>
    <col min="8710" max="8710" width="8.5703125" style="3" customWidth="1"/>
    <col min="8711" max="8711" width="11" style="3" customWidth="1"/>
    <col min="8712" max="8712" width="12.5703125" style="3" customWidth="1"/>
    <col min="8713" max="8713" width="33.85546875" style="3" customWidth="1"/>
    <col min="8714" max="8714" width="9.28515625" style="3" customWidth="1"/>
    <col min="8715" max="8715" width="7.42578125" style="3" customWidth="1"/>
    <col min="8716" max="8716" width="9.28515625" style="3" customWidth="1"/>
    <col min="8717" max="8717" width="12.42578125" style="3" customWidth="1"/>
    <col min="8718" max="8718" width="8.85546875" style="3" customWidth="1"/>
    <col min="8719" max="8959" width="9.140625" style="3"/>
    <col min="8960" max="8960" width="10.85546875" style="3" bestFit="1" customWidth="1"/>
    <col min="8961" max="8961" width="5.85546875" style="3" customWidth="1"/>
    <col min="8962" max="8962" width="43.28515625" style="3" customWidth="1"/>
    <col min="8963" max="8963" width="8" style="3" customWidth="1"/>
    <col min="8964" max="8964" width="13.85546875" style="3" customWidth="1"/>
    <col min="8965" max="8965" width="15.5703125" style="3" customWidth="1"/>
    <col min="8966" max="8966" width="8.5703125" style="3" customWidth="1"/>
    <col min="8967" max="8967" width="11" style="3" customWidth="1"/>
    <col min="8968" max="8968" width="12.5703125" style="3" customWidth="1"/>
    <col min="8969" max="8969" width="33.85546875" style="3" customWidth="1"/>
    <col min="8970" max="8970" width="9.28515625" style="3" customWidth="1"/>
    <col min="8971" max="8971" width="7.42578125" style="3" customWidth="1"/>
    <col min="8972" max="8972" width="9.28515625" style="3" customWidth="1"/>
    <col min="8973" max="8973" width="12.42578125" style="3" customWidth="1"/>
    <col min="8974" max="8974" width="8.85546875" style="3" customWidth="1"/>
    <col min="8975" max="9215" width="9.140625" style="3"/>
    <col min="9216" max="9216" width="10.85546875" style="3" bestFit="1" customWidth="1"/>
    <col min="9217" max="9217" width="5.85546875" style="3" customWidth="1"/>
    <col min="9218" max="9218" width="43.28515625" style="3" customWidth="1"/>
    <col min="9219" max="9219" width="8" style="3" customWidth="1"/>
    <col min="9220" max="9220" width="13.85546875" style="3" customWidth="1"/>
    <col min="9221" max="9221" width="15.5703125" style="3" customWidth="1"/>
    <col min="9222" max="9222" width="8.5703125" style="3" customWidth="1"/>
    <col min="9223" max="9223" width="11" style="3" customWidth="1"/>
    <col min="9224" max="9224" width="12.5703125" style="3" customWidth="1"/>
    <col min="9225" max="9225" width="33.85546875" style="3" customWidth="1"/>
    <col min="9226" max="9226" width="9.28515625" style="3" customWidth="1"/>
    <col min="9227" max="9227" width="7.42578125" style="3" customWidth="1"/>
    <col min="9228" max="9228" width="9.28515625" style="3" customWidth="1"/>
    <col min="9229" max="9229" width="12.42578125" style="3" customWidth="1"/>
    <col min="9230" max="9230" width="8.85546875" style="3" customWidth="1"/>
    <col min="9231" max="9471" width="9.140625" style="3"/>
    <col min="9472" max="9472" width="10.85546875" style="3" bestFit="1" customWidth="1"/>
    <col min="9473" max="9473" width="5.85546875" style="3" customWidth="1"/>
    <col min="9474" max="9474" width="43.28515625" style="3" customWidth="1"/>
    <col min="9475" max="9475" width="8" style="3" customWidth="1"/>
    <col min="9476" max="9476" width="13.85546875" style="3" customWidth="1"/>
    <col min="9477" max="9477" width="15.5703125" style="3" customWidth="1"/>
    <col min="9478" max="9478" width="8.5703125" style="3" customWidth="1"/>
    <col min="9479" max="9479" width="11" style="3" customWidth="1"/>
    <col min="9480" max="9480" width="12.5703125" style="3" customWidth="1"/>
    <col min="9481" max="9481" width="33.85546875" style="3" customWidth="1"/>
    <col min="9482" max="9482" width="9.28515625" style="3" customWidth="1"/>
    <col min="9483" max="9483" width="7.42578125" style="3" customWidth="1"/>
    <col min="9484" max="9484" width="9.28515625" style="3" customWidth="1"/>
    <col min="9485" max="9485" width="12.42578125" style="3" customWidth="1"/>
    <col min="9486" max="9486" width="8.85546875" style="3" customWidth="1"/>
    <col min="9487" max="9727" width="9.140625" style="3"/>
    <col min="9728" max="9728" width="10.85546875" style="3" bestFit="1" customWidth="1"/>
    <col min="9729" max="9729" width="5.85546875" style="3" customWidth="1"/>
    <col min="9730" max="9730" width="43.28515625" style="3" customWidth="1"/>
    <col min="9731" max="9731" width="8" style="3" customWidth="1"/>
    <col min="9732" max="9732" width="13.85546875" style="3" customWidth="1"/>
    <col min="9733" max="9733" width="15.5703125" style="3" customWidth="1"/>
    <col min="9734" max="9734" width="8.5703125" style="3" customWidth="1"/>
    <col min="9735" max="9735" width="11" style="3" customWidth="1"/>
    <col min="9736" max="9736" width="12.5703125" style="3" customWidth="1"/>
    <col min="9737" max="9737" width="33.85546875" style="3" customWidth="1"/>
    <col min="9738" max="9738" width="9.28515625" style="3" customWidth="1"/>
    <col min="9739" max="9739" width="7.42578125" style="3" customWidth="1"/>
    <col min="9740" max="9740" width="9.28515625" style="3" customWidth="1"/>
    <col min="9741" max="9741" width="12.42578125" style="3" customWidth="1"/>
    <col min="9742" max="9742" width="8.85546875" style="3" customWidth="1"/>
    <col min="9743" max="9983" width="9.140625" style="3"/>
    <col min="9984" max="9984" width="10.85546875" style="3" bestFit="1" customWidth="1"/>
    <col min="9985" max="9985" width="5.85546875" style="3" customWidth="1"/>
    <col min="9986" max="9986" width="43.28515625" style="3" customWidth="1"/>
    <col min="9987" max="9987" width="8" style="3" customWidth="1"/>
    <col min="9988" max="9988" width="13.85546875" style="3" customWidth="1"/>
    <col min="9989" max="9989" width="15.5703125" style="3" customWidth="1"/>
    <col min="9990" max="9990" width="8.5703125" style="3" customWidth="1"/>
    <col min="9991" max="9991" width="11" style="3" customWidth="1"/>
    <col min="9992" max="9992" width="12.5703125" style="3" customWidth="1"/>
    <col min="9993" max="9993" width="33.85546875" style="3" customWidth="1"/>
    <col min="9994" max="9994" width="9.28515625" style="3" customWidth="1"/>
    <col min="9995" max="9995" width="7.42578125" style="3" customWidth="1"/>
    <col min="9996" max="9996" width="9.28515625" style="3" customWidth="1"/>
    <col min="9997" max="9997" width="12.42578125" style="3" customWidth="1"/>
    <col min="9998" max="9998" width="8.85546875" style="3" customWidth="1"/>
    <col min="9999" max="10239" width="9.140625" style="3"/>
    <col min="10240" max="10240" width="10.85546875" style="3" bestFit="1" customWidth="1"/>
    <col min="10241" max="10241" width="5.85546875" style="3" customWidth="1"/>
    <col min="10242" max="10242" width="43.28515625" style="3" customWidth="1"/>
    <col min="10243" max="10243" width="8" style="3" customWidth="1"/>
    <col min="10244" max="10244" width="13.85546875" style="3" customWidth="1"/>
    <col min="10245" max="10245" width="15.5703125" style="3" customWidth="1"/>
    <col min="10246" max="10246" width="8.5703125" style="3" customWidth="1"/>
    <col min="10247" max="10247" width="11" style="3" customWidth="1"/>
    <col min="10248" max="10248" width="12.5703125" style="3" customWidth="1"/>
    <col min="10249" max="10249" width="33.85546875" style="3" customWidth="1"/>
    <col min="10250" max="10250" width="9.28515625" style="3" customWidth="1"/>
    <col min="10251" max="10251" width="7.42578125" style="3" customWidth="1"/>
    <col min="10252" max="10252" width="9.28515625" style="3" customWidth="1"/>
    <col min="10253" max="10253" width="12.42578125" style="3" customWidth="1"/>
    <col min="10254" max="10254" width="8.85546875" style="3" customWidth="1"/>
    <col min="10255" max="10495" width="9.140625" style="3"/>
    <col min="10496" max="10496" width="10.85546875" style="3" bestFit="1" customWidth="1"/>
    <col min="10497" max="10497" width="5.85546875" style="3" customWidth="1"/>
    <col min="10498" max="10498" width="43.28515625" style="3" customWidth="1"/>
    <col min="10499" max="10499" width="8" style="3" customWidth="1"/>
    <col min="10500" max="10500" width="13.85546875" style="3" customWidth="1"/>
    <col min="10501" max="10501" width="15.5703125" style="3" customWidth="1"/>
    <col min="10502" max="10502" width="8.5703125" style="3" customWidth="1"/>
    <col min="10503" max="10503" width="11" style="3" customWidth="1"/>
    <col min="10504" max="10504" width="12.5703125" style="3" customWidth="1"/>
    <col min="10505" max="10505" width="33.85546875" style="3" customWidth="1"/>
    <col min="10506" max="10506" width="9.28515625" style="3" customWidth="1"/>
    <col min="10507" max="10507" width="7.42578125" style="3" customWidth="1"/>
    <col min="10508" max="10508" width="9.28515625" style="3" customWidth="1"/>
    <col min="10509" max="10509" width="12.42578125" style="3" customWidth="1"/>
    <col min="10510" max="10510" width="8.85546875" style="3" customWidth="1"/>
    <col min="10511" max="10751" width="9.140625" style="3"/>
    <col min="10752" max="10752" width="10.85546875" style="3" bestFit="1" customWidth="1"/>
    <col min="10753" max="10753" width="5.85546875" style="3" customWidth="1"/>
    <col min="10754" max="10754" width="43.28515625" style="3" customWidth="1"/>
    <col min="10755" max="10755" width="8" style="3" customWidth="1"/>
    <col min="10756" max="10756" width="13.85546875" style="3" customWidth="1"/>
    <col min="10757" max="10757" width="15.5703125" style="3" customWidth="1"/>
    <col min="10758" max="10758" width="8.5703125" style="3" customWidth="1"/>
    <col min="10759" max="10759" width="11" style="3" customWidth="1"/>
    <col min="10760" max="10760" width="12.5703125" style="3" customWidth="1"/>
    <col min="10761" max="10761" width="33.85546875" style="3" customWidth="1"/>
    <col min="10762" max="10762" width="9.28515625" style="3" customWidth="1"/>
    <col min="10763" max="10763" width="7.42578125" style="3" customWidth="1"/>
    <col min="10764" max="10764" width="9.28515625" style="3" customWidth="1"/>
    <col min="10765" max="10765" width="12.42578125" style="3" customWidth="1"/>
    <col min="10766" max="10766" width="8.85546875" style="3" customWidth="1"/>
    <col min="10767" max="11007" width="9.140625" style="3"/>
    <col min="11008" max="11008" width="10.85546875" style="3" bestFit="1" customWidth="1"/>
    <col min="11009" max="11009" width="5.85546875" style="3" customWidth="1"/>
    <col min="11010" max="11010" width="43.28515625" style="3" customWidth="1"/>
    <col min="11011" max="11011" width="8" style="3" customWidth="1"/>
    <col min="11012" max="11012" width="13.85546875" style="3" customWidth="1"/>
    <col min="11013" max="11013" width="15.5703125" style="3" customWidth="1"/>
    <col min="11014" max="11014" width="8.5703125" style="3" customWidth="1"/>
    <col min="11015" max="11015" width="11" style="3" customWidth="1"/>
    <col min="11016" max="11016" width="12.5703125" style="3" customWidth="1"/>
    <col min="11017" max="11017" width="33.85546875" style="3" customWidth="1"/>
    <col min="11018" max="11018" width="9.28515625" style="3" customWidth="1"/>
    <col min="11019" max="11019" width="7.42578125" style="3" customWidth="1"/>
    <col min="11020" max="11020" width="9.28515625" style="3" customWidth="1"/>
    <col min="11021" max="11021" width="12.42578125" style="3" customWidth="1"/>
    <col min="11022" max="11022" width="8.85546875" style="3" customWidth="1"/>
    <col min="11023" max="11263" width="9.140625" style="3"/>
    <col min="11264" max="11264" width="10.85546875" style="3" bestFit="1" customWidth="1"/>
    <col min="11265" max="11265" width="5.85546875" style="3" customWidth="1"/>
    <col min="11266" max="11266" width="43.28515625" style="3" customWidth="1"/>
    <col min="11267" max="11267" width="8" style="3" customWidth="1"/>
    <col min="11268" max="11268" width="13.85546875" style="3" customWidth="1"/>
    <col min="11269" max="11269" width="15.5703125" style="3" customWidth="1"/>
    <col min="11270" max="11270" width="8.5703125" style="3" customWidth="1"/>
    <col min="11271" max="11271" width="11" style="3" customWidth="1"/>
    <col min="11272" max="11272" width="12.5703125" style="3" customWidth="1"/>
    <col min="11273" max="11273" width="33.85546875" style="3" customWidth="1"/>
    <col min="11274" max="11274" width="9.28515625" style="3" customWidth="1"/>
    <col min="11275" max="11275" width="7.42578125" style="3" customWidth="1"/>
    <col min="11276" max="11276" width="9.28515625" style="3" customWidth="1"/>
    <col min="11277" max="11277" width="12.42578125" style="3" customWidth="1"/>
    <col min="11278" max="11278" width="8.85546875" style="3" customWidth="1"/>
    <col min="11279" max="11519" width="9.140625" style="3"/>
    <col min="11520" max="11520" width="10.85546875" style="3" bestFit="1" customWidth="1"/>
    <col min="11521" max="11521" width="5.85546875" style="3" customWidth="1"/>
    <col min="11522" max="11522" width="43.28515625" style="3" customWidth="1"/>
    <col min="11523" max="11523" width="8" style="3" customWidth="1"/>
    <col min="11524" max="11524" width="13.85546875" style="3" customWidth="1"/>
    <col min="11525" max="11525" width="15.5703125" style="3" customWidth="1"/>
    <col min="11526" max="11526" width="8.5703125" style="3" customWidth="1"/>
    <col min="11527" max="11527" width="11" style="3" customWidth="1"/>
    <col min="11528" max="11528" width="12.5703125" style="3" customWidth="1"/>
    <col min="11529" max="11529" width="33.85546875" style="3" customWidth="1"/>
    <col min="11530" max="11530" width="9.28515625" style="3" customWidth="1"/>
    <col min="11531" max="11531" width="7.42578125" style="3" customWidth="1"/>
    <col min="11532" max="11532" width="9.28515625" style="3" customWidth="1"/>
    <col min="11533" max="11533" width="12.42578125" style="3" customWidth="1"/>
    <col min="11534" max="11534" width="8.85546875" style="3" customWidth="1"/>
    <col min="11535" max="11775" width="9.140625" style="3"/>
    <col min="11776" max="11776" width="10.85546875" style="3" bestFit="1" customWidth="1"/>
    <col min="11777" max="11777" width="5.85546875" style="3" customWidth="1"/>
    <col min="11778" max="11778" width="43.28515625" style="3" customWidth="1"/>
    <col min="11779" max="11779" width="8" style="3" customWidth="1"/>
    <col min="11780" max="11780" width="13.85546875" style="3" customWidth="1"/>
    <col min="11781" max="11781" width="15.5703125" style="3" customWidth="1"/>
    <col min="11782" max="11782" width="8.5703125" style="3" customWidth="1"/>
    <col min="11783" max="11783" width="11" style="3" customWidth="1"/>
    <col min="11784" max="11784" width="12.5703125" style="3" customWidth="1"/>
    <col min="11785" max="11785" width="33.85546875" style="3" customWidth="1"/>
    <col min="11786" max="11786" width="9.28515625" style="3" customWidth="1"/>
    <col min="11787" max="11787" width="7.42578125" style="3" customWidth="1"/>
    <col min="11788" max="11788" width="9.28515625" style="3" customWidth="1"/>
    <col min="11789" max="11789" width="12.42578125" style="3" customWidth="1"/>
    <col min="11790" max="11790" width="8.85546875" style="3" customWidth="1"/>
    <col min="11791" max="12031" width="9.140625" style="3"/>
    <col min="12032" max="12032" width="10.85546875" style="3" bestFit="1" customWidth="1"/>
    <col min="12033" max="12033" width="5.85546875" style="3" customWidth="1"/>
    <col min="12034" max="12034" width="43.28515625" style="3" customWidth="1"/>
    <col min="12035" max="12035" width="8" style="3" customWidth="1"/>
    <col min="12036" max="12036" width="13.85546875" style="3" customWidth="1"/>
    <col min="12037" max="12037" width="15.5703125" style="3" customWidth="1"/>
    <col min="12038" max="12038" width="8.5703125" style="3" customWidth="1"/>
    <col min="12039" max="12039" width="11" style="3" customWidth="1"/>
    <col min="12040" max="12040" width="12.5703125" style="3" customWidth="1"/>
    <col min="12041" max="12041" width="33.85546875" style="3" customWidth="1"/>
    <col min="12042" max="12042" width="9.28515625" style="3" customWidth="1"/>
    <col min="12043" max="12043" width="7.42578125" style="3" customWidth="1"/>
    <col min="12044" max="12044" width="9.28515625" style="3" customWidth="1"/>
    <col min="12045" max="12045" width="12.42578125" style="3" customWidth="1"/>
    <col min="12046" max="12046" width="8.85546875" style="3" customWidth="1"/>
    <col min="12047" max="12287" width="9.140625" style="3"/>
    <col min="12288" max="12288" width="10.85546875" style="3" bestFit="1" customWidth="1"/>
    <col min="12289" max="12289" width="5.85546875" style="3" customWidth="1"/>
    <col min="12290" max="12290" width="43.28515625" style="3" customWidth="1"/>
    <col min="12291" max="12291" width="8" style="3" customWidth="1"/>
    <col min="12292" max="12292" width="13.85546875" style="3" customWidth="1"/>
    <col min="12293" max="12293" width="15.5703125" style="3" customWidth="1"/>
    <col min="12294" max="12294" width="8.5703125" style="3" customWidth="1"/>
    <col min="12295" max="12295" width="11" style="3" customWidth="1"/>
    <col min="12296" max="12296" width="12.5703125" style="3" customWidth="1"/>
    <col min="12297" max="12297" width="33.85546875" style="3" customWidth="1"/>
    <col min="12298" max="12298" width="9.28515625" style="3" customWidth="1"/>
    <col min="12299" max="12299" width="7.42578125" style="3" customWidth="1"/>
    <col min="12300" max="12300" width="9.28515625" style="3" customWidth="1"/>
    <col min="12301" max="12301" width="12.42578125" style="3" customWidth="1"/>
    <col min="12302" max="12302" width="8.85546875" style="3" customWidth="1"/>
    <col min="12303" max="12543" width="9.140625" style="3"/>
    <col min="12544" max="12544" width="10.85546875" style="3" bestFit="1" customWidth="1"/>
    <col min="12545" max="12545" width="5.85546875" style="3" customWidth="1"/>
    <col min="12546" max="12546" width="43.28515625" style="3" customWidth="1"/>
    <col min="12547" max="12547" width="8" style="3" customWidth="1"/>
    <col min="12548" max="12548" width="13.85546875" style="3" customWidth="1"/>
    <col min="12549" max="12549" width="15.5703125" style="3" customWidth="1"/>
    <col min="12550" max="12550" width="8.5703125" style="3" customWidth="1"/>
    <col min="12551" max="12551" width="11" style="3" customWidth="1"/>
    <col min="12552" max="12552" width="12.5703125" style="3" customWidth="1"/>
    <col min="12553" max="12553" width="33.85546875" style="3" customWidth="1"/>
    <col min="12554" max="12554" width="9.28515625" style="3" customWidth="1"/>
    <col min="12555" max="12555" width="7.42578125" style="3" customWidth="1"/>
    <col min="12556" max="12556" width="9.28515625" style="3" customWidth="1"/>
    <col min="12557" max="12557" width="12.42578125" style="3" customWidth="1"/>
    <col min="12558" max="12558" width="8.85546875" style="3" customWidth="1"/>
    <col min="12559" max="12799" width="9.140625" style="3"/>
    <col min="12800" max="12800" width="10.85546875" style="3" bestFit="1" customWidth="1"/>
    <col min="12801" max="12801" width="5.85546875" style="3" customWidth="1"/>
    <col min="12802" max="12802" width="43.28515625" style="3" customWidth="1"/>
    <col min="12803" max="12803" width="8" style="3" customWidth="1"/>
    <col min="12804" max="12804" width="13.85546875" style="3" customWidth="1"/>
    <col min="12805" max="12805" width="15.5703125" style="3" customWidth="1"/>
    <col min="12806" max="12806" width="8.5703125" style="3" customWidth="1"/>
    <col min="12807" max="12807" width="11" style="3" customWidth="1"/>
    <col min="12808" max="12808" width="12.5703125" style="3" customWidth="1"/>
    <col min="12809" max="12809" width="33.85546875" style="3" customWidth="1"/>
    <col min="12810" max="12810" width="9.28515625" style="3" customWidth="1"/>
    <col min="12811" max="12811" width="7.42578125" style="3" customWidth="1"/>
    <col min="12812" max="12812" width="9.28515625" style="3" customWidth="1"/>
    <col min="12813" max="12813" width="12.42578125" style="3" customWidth="1"/>
    <col min="12814" max="12814" width="8.85546875" style="3" customWidth="1"/>
    <col min="12815" max="13055" width="9.140625" style="3"/>
    <col min="13056" max="13056" width="10.85546875" style="3" bestFit="1" customWidth="1"/>
    <col min="13057" max="13057" width="5.85546875" style="3" customWidth="1"/>
    <col min="13058" max="13058" width="43.28515625" style="3" customWidth="1"/>
    <col min="13059" max="13059" width="8" style="3" customWidth="1"/>
    <col min="13060" max="13060" width="13.85546875" style="3" customWidth="1"/>
    <col min="13061" max="13061" width="15.5703125" style="3" customWidth="1"/>
    <col min="13062" max="13062" width="8.5703125" style="3" customWidth="1"/>
    <col min="13063" max="13063" width="11" style="3" customWidth="1"/>
    <col min="13064" max="13064" width="12.5703125" style="3" customWidth="1"/>
    <col min="13065" max="13065" width="33.85546875" style="3" customWidth="1"/>
    <col min="13066" max="13066" width="9.28515625" style="3" customWidth="1"/>
    <col min="13067" max="13067" width="7.42578125" style="3" customWidth="1"/>
    <col min="13068" max="13068" width="9.28515625" style="3" customWidth="1"/>
    <col min="13069" max="13069" width="12.42578125" style="3" customWidth="1"/>
    <col min="13070" max="13070" width="8.85546875" style="3" customWidth="1"/>
    <col min="13071" max="13311" width="9.140625" style="3"/>
    <col min="13312" max="13312" width="10.85546875" style="3" bestFit="1" customWidth="1"/>
    <col min="13313" max="13313" width="5.85546875" style="3" customWidth="1"/>
    <col min="13314" max="13314" width="43.28515625" style="3" customWidth="1"/>
    <col min="13315" max="13315" width="8" style="3" customWidth="1"/>
    <col min="13316" max="13316" width="13.85546875" style="3" customWidth="1"/>
    <col min="13317" max="13317" width="15.5703125" style="3" customWidth="1"/>
    <col min="13318" max="13318" width="8.5703125" style="3" customWidth="1"/>
    <col min="13319" max="13319" width="11" style="3" customWidth="1"/>
    <col min="13320" max="13320" width="12.5703125" style="3" customWidth="1"/>
    <col min="13321" max="13321" width="33.85546875" style="3" customWidth="1"/>
    <col min="13322" max="13322" width="9.28515625" style="3" customWidth="1"/>
    <col min="13323" max="13323" width="7.42578125" style="3" customWidth="1"/>
    <col min="13324" max="13324" width="9.28515625" style="3" customWidth="1"/>
    <col min="13325" max="13325" width="12.42578125" style="3" customWidth="1"/>
    <col min="13326" max="13326" width="8.85546875" style="3" customWidth="1"/>
    <col min="13327" max="13567" width="9.140625" style="3"/>
    <col min="13568" max="13568" width="10.85546875" style="3" bestFit="1" customWidth="1"/>
    <col min="13569" max="13569" width="5.85546875" style="3" customWidth="1"/>
    <col min="13570" max="13570" width="43.28515625" style="3" customWidth="1"/>
    <col min="13571" max="13571" width="8" style="3" customWidth="1"/>
    <col min="13572" max="13572" width="13.85546875" style="3" customWidth="1"/>
    <col min="13573" max="13573" width="15.5703125" style="3" customWidth="1"/>
    <col min="13574" max="13574" width="8.5703125" style="3" customWidth="1"/>
    <col min="13575" max="13575" width="11" style="3" customWidth="1"/>
    <col min="13576" max="13576" width="12.5703125" style="3" customWidth="1"/>
    <col min="13577" max="13577" width="33.85546875" style="3" customWidth="1"/>
    <col min="13578" max="13578" width="9.28515625" style="3" customWidth="1"/>
    <col min="13579" max="13579" width="7.42578125" style="3" customWidth="1"/>
    <col min="13580" max="13580" width="9.28515625" style="3" customWidth="1"/>
    <col min="13581" max="13581" width="12.42578125" style="3" customWidth="1"/>
    <col min="13582" max="13582" width="8.85546875" style="3" customWidth="1"/>
    <col min="13583" max="13823" width="9.140625" style="3"/>
    <col min="13824" max="13824" width="10.85546875" style="3" bestFit="1" customWidth="1"/>
    <col min="13825" max="13825" width="5.85546875" style="3" customWidth="1"/>
    <col min="13826" max="13826" width="43.28515625" style="3" customWidth="1"/>
    <col min="13827" max="13827" width="8" style="3" customWidth="1"/>
    <col min="13828" max="13828" width="13.85546875" style="3" customWidth="1"/>
    <col min="13829" max="13829" width="15.5703125" style="3" customWidth="1"/>
    <col min="13830" max="13830" width="8.5703125" style="3" customWidth="1"/>
    <col min="13831" max="13831" width="11" style="3" customWidth="1"/>
    <col min="13832" max="13832" width="12.5703125" style="3" customWidth="1"/>
    <col min="13833" max="13833" width="33.85546875" style="3" customWidth="1"/>
    <col min="13834" max="13834" width="9.28515625" style="3" customWidth="1"/>
    <col min="13835" max="13835" width="7.42578125" style="3" customWidth="1"/>
    <col min="13836" max="13836" width="9.28515625" style="3" customWidth="1"/>
    <col min="13837" max="13837" width="12.42578125" style="3" customWidth="1"/>
    <col min="13838" max="13838" width="8.85546875" style="3" customWidth="1"/>
    <col min="13839" max="14079" width="9.140625" style="3"/>
    <col min="14080" max="14080" width="10.85546875" style="3" bestFit="1" customWidth="1"/>
    <col min="14081" max="14081" width="5.85546875" style="3" customWidth="1"/>
    <col min="14082" max="14082" width="43.28515625" style="3" customWidth="1"/>
    <col min="14083" max="14083" width="8" style="3" customWidth="1"/>
    <col min="14084" max="14084" width="13.85546875" style="3" customWidth="1"/>
    <col min="14085" max="14085" width="15.5703125" style="3" customWidth="1"/>
    <col min="14086" max="14086" width="8.5703125" style="3" customWidth="1"/>
    <col min="14087" max="14087" width="11" style="3" customWidth="1"/>
    <col min="14088" max="14088" width="12.5703125" style="3" customWidth="1"/>
    <col min="14089" max="14089" width="33.85546875" style="3" customWidth="1"/>
    <col min="14090" max="14090" width="9.28515625" style="3" customWidth="1"/>
    <col min="14091" max="14091" width="7.42578125" style="3" customWidth="1"/>
    <col min="14092" max="14092" width="9.28515625" style="3" customWidth="1"/>
    <col min="14093" max="14093" width="12.42578125" style="3" customWidth="1"/>
    <col min="14094" max="14094" width="8.85546875" style="3" customWidth="1"/>
    <col min="14095" max="14335" width="9.140625" style="3"/>
    <col min="14336" max="14336" width="10.85546875" style="3" bestFit="1" customWidth="1"/>
    <col min="14337" max="14337" width="5.85546875" style="3" customWidth="1"/>
    <col min="14338" max="14338" width="43.28515625" style="3" customWidth="1"/>
    <col min="14339" max="14339" width="8" style="3" customWidth="1"/>
    <col min="14340" max="14340" width="13.85546875" style="3" customWidth="1"/>
    <col min="14341" max="14341" width="15.5703125" style="3" customWidth="1"/>
    <col min="14342" max="14342" width="8.5703125" style="3" customWidth="1"/>
    <col min="14343" max="14343" width="11" style="3" customWidth="1"/>
    <col min="14344" max="14344" width="12.5703125" style="3" customWidth="1"/>
    <col min="14345" max="14345" width="33.85546875" style="3" customWidth="1"/>
    <col min="14346" max="14346" width="9.28515625" style="3" customWidth="1"/>
    <col min="14347" max="14347" width="7.42578125" style="3" customWidth="1"/>
    <col min="14348" max="14348" width="9.28515625" style="3" customWidth="1"/>
    <col min="14349" max="14349" width="12.42578125" style="3" customWidth="1"/>
    <col min="14350" max="14350" width="8.85546875" style="3" customWidth="1"/>
    <col min="14351" max="14591" width="9.140625" style="3"/>
    <col min="14592" max="14592" width="10.85546875" style="3" bestFit="1" customWidth="1"/>
    <col min="14593" max="14593" width="5.85546875" style="3" customWidth="1"/>
    <col min="14594" max="14594" width="43.28515625" style="3" customWidth="1"/>
    <col min="14595" max="14595" width="8" style="3" customWidth="1"/>
    <col min="14596" max="14596" width="13.85546875" style="3" customWidth="1"/>
    <col min="14597" max="14597" width="15.5703125" style="3" customWidth="1"/>
    <col min="14598" max="14598" width="8.5703125" style="3" customWidth="1"/>
    <col min="14599" max="14599" width="11" style="3" customWidth="1"/>
    <col min="14600" max="14600" width="12.5703125" style="3" customWidth="1"/>
    <col min="14601" max="14601" width="33.85546875" style="3" customWidth="1"/>
    <col min="14602" max="14602" width="9.28515625" style="3" customWidth="1"/>
    <col min="14603" max="14603" width="7.42578125" style="3" customWidth="1"/>
    <col min="14604" max="14604" width="9.28515625" style="3" customWidth="1"/>
    <col min="14605" max="14605" width="12.42578125" style="3" customWidth="1"/>
    <col min="14606" max="14606" width="8.85546875" style="3" customWidth="1"/>
    <col min="14607" max="14847" width="9.140625" style="3"/>
    <col min="14848" max="14848" width="10.85546875" style="3" bestFit="1" customWidth="1"/>
    <col min="14849" max="14849" width="5.85546875" style="3" customWidth="1"/>
    <col min="14850" max="14850" width="43.28515625" style="3" customWidth="1"/>
    <col min="14851" max="14851" width="8" style="3" customWidth="1"/>
    <col min="14852" max="14852" width="13.85546875" style="3" customWidth="1"/>
    <col min="14853" max="14853" width="15.5703125" style="3" customWidth="1"/>
    <col min="14854" max="14854" width="8.5703125" style="3" customWidth="1"/>
    <col min="14855" max="14855" width="11" style="3" customWidth="1"/>
    <col min="14856" max="14856" width="12.5703125" style="3" customWidth="1"/>
    <col min="14857" max="14857" width="33.85546875" style="3" customWidth="1"/>
    <col min="14858" max="14858" width="9.28515625" style="3" customWidth="1"/>
    <col min="14859" max="14859" width="7.42578125" style="3" customWidth="1"/>
    <col min="14860" max="14860" width="9.28515625" style="3" customWidth="1"/>
    <col min="14861" max="14861" width="12.42578125" style="3" customWidth="1"/>
    <col min="14862" max="14862" width="8.85546875" style="3" customWidth="1"/>
    <col min="14863" max="15103" width="9.140625" style="3"/>
    <col min="15104" max="15104" width="10.85546875" style="3" bestFit="1" customWidth="1"/>
    <col min="15105" max="15105" width="5.85546875" style="3" customWidth="1"/>
    <col min="15106" max="15106" width="43.28515625" style="3" customWidth="1"/>
    <col min="15107" max="15107" width="8" style="3" customWidth="1"/>
    <col min="15108" max="15108" width="13.85546875" style="3" customWidth="1"/>
    <col min="15109" max="15109" width="15.5703125" style="3" customWidth="1"/>
    <col min="15110" max="15110" width="8.5703125" style="3" customWidth="1"/>
    <col min="15111" max="15111" width="11" style="3" customWidth="1"/>
    <col min="15112" max="15112" width="12.5703125" style="3" customWidth="1"/>
    <col min="15113" max="15113" width="33.85546875" style="3" customWidth="1"/>
    <col min="15114" max="15114" width="9.28515625" style="3" customWidth="1"/>
    <col min="15115" max="15115" width="7.42578125" style="3" customWidth="1"/>
    <col min="15116" max="15116" width="9.28515625" style="3" customWidth="1"/>
    <col min="15117" max="15117" width="12.42578125" style="3" customWidth="1"/>
    <col min="15118" max="15118" width="8.85546875" style="3" customWidth="1"/>
    <col min="15119" max="15359" width="9.140625" style="3"/>
    <col min="15360" max="15360" width="10.85546875" style="3" bestFit="1" customWidth="1"/>
    <col min="15361" max="15361" width="5.85546875" style="3" customWidth="1"/>
    <col min="15362" max="15362" width="43.28515625" style="3" customWidth="1"/>
    <col min="15363" max="15363" width="8" style="3" customWidth="1"/>
    <col min="15364" max="15364" width="13.85546875" style="3" customWidth="1"/>
    <col min="15365" max="15365" width="15.5703125" style="3" customWidth="1"/>
    <col min="15366" max="15366" width="8.5703125" style="3" customWidth="1"/>
    <col min="15367" max="15367" width="11" style="3" customWidth="1"/>
    <col min="15368" max="15368" width="12.5703125" style="3" customWidth="1"/>
    <col min="15369" max="15369" width="33.85546875" style="3" customWidth="1"/>
    <col min="15370" max="15370" width="9.28515625" style="3" customWidth="1"/>
    <col min="15371" max="15371" width="7.42578125" style="3" customWidth="1"/>
    <col min="15372" max="15372" width="9.28515625" style="3" customWidth="1"/>
    <col min="15373" max="15373" width="12.42578125" style="3" customWidth="1"/>
    <col min="15374" max="15374" width="8.85546875" style="3" customWidth="1"/>
    <col min="15375" max="15615" width="9.140625" style="3"/>
    <col min="15616" max="15616" width="10.85546875" style="3" bestFit="1" customWidth="1"/>
    <col min="15617" max="15617" width="5.85546875" style="3" customWidth="1"/>
    <col min="15618" max="15618" width="43.28515625" style="3" customWidth="1"/>
    <col min="15619" max="15619" width="8" style="3" customWidth="1"/>
    <col min="15620" max="15620" width="13.85546875" style="3" customWidth="1"/>
    <col min="15621" max="15621" width="15.5703125" style="3" customWidth="1"/>
    <col min="15622" max="15622" width="8.5703125" style="3" customWidth="1"/>
    <col min="15623" max="15623" width="11" style="3" customWidth="1"/>
    <col min="15624" max="15624" width="12.5703125" style="3" customWidth="1"/>
    <col min="15625" max="15625" width="33.85546875" style="3" customWidth="1"/>
    <col min="15626" max="15626" width="9.28515625" style="3" customWidth="1"/>
    <col min="15627" max="15627" width="7.42578125" style="3" customWidth="1"/>
    <col min="15628" max="15628" width="9.28515625" style="3" customWidth="1"/>
    <col min="15629" max="15629" width="12.42578125" style="3" customWidth="1"/>
    <col min="15630" max="15630" width="8.85546875" style="3" customWidth="1"/>
    <col min="15631" max="15871" width="9.140625" style="3"/>
    <col min="15872" max="15872" width="10.85546875" style="3" bestFit="1" customWidth="1"/>
    <col min="15873" max="15873" width="5.85546875" style="3" customWidth="1"/>
    <col min="15874" max="15874" width="43.28515625" style="3" customWidth="1"/>
    <col min="15875" max="15875" width="8" style="3" customWidth="1"/>
    <col min="15876" max="15876" width="13.85546875" style="3" customWidth="1"/>
    <col min="15877" max="15877" width="15.5703125" style="3" customWidth="1"/>
    <col min="15878" max="15878" width="8.5703125" style="3" customWidth="1"/>
    <col min="15879" max="15879" width="11" style="3" customWidth="1"/>
    <col min="15880" max="15880" width="12.5703125" style="3" customWidth="1"/>
    <col min="15881" max="15881" width="33.85546875" style="3" customWidth="1"/>
    <col min="15882" max="15882" width="9.28515625" style="3" customWidth="1"/>
    <col min="15883" max="15883" width="7.42578125" style="3" customWidth="1"/>
    <col min="15884" max="15884" width="9.28515625" style="3" customWidth="1"/>
    <col min="15885" max="15885" width="12.42578125" style="3" customWidth="1"/>
    <col min="15886" max="15886" width="8.85546875" style="3" customWidth="1"/>
    <col min="15887" max="16127" width="9.140625" style="3"/>
    <col min="16128" max="16128" width="10.85546875" style="3" bestFit="1" customWidth="1"/>
    <col min="16129" max="16129" width="5.85546875" style="3" customWidth="1"/>
    <col min="16130" max="16130" width="43.28515625" style="3" customWidth="1"/>
    <col min="16131" max="16131" width="8" style="3" customWidth="1"/>
    <col min="16132" max="16132" width="13.85546875" style="3" customWidth="1"/>
    <col min="16133" max="16133" width="15.5703125" style="3" customWidth="1"/>
    <col min="16134" max="16134" width="8.5703125" style="3" customWidth="1"/>
    <col min="16135" max="16135" width="11" style="3" customWidth="1"/>
    <col min="16136" max="16136" width="12.5703125" style="3" customWidth="1"/>
    <col min="16137" max="16137" width="33.85546875" style="3" customWidth="1"/>
    <col min="16138" max="16138" width="9.28515625" style="3" customWidth="1"/>
    <col min="16139" max="16139" width="7.42578125" style="3" customWidth="1"/>
    <col min="16140" max="16140" width="9.28515625" style="3" customWidth="1"/>
    <col min="16141" max="16141" width="12.42578125" style="3" customWidth="1"/>
    <col min="16142" max="16142" width="8.85546875" style="3" customWidth="1"/>
    <col min="16143" max="16384" width="9.140625" style="3"/>
  </cols>
  <sheetData>
    <row r="1" spans="1:144">
      <c r="O1" s="440"/>
    </row>
    <row r="2" spans="1:144" ht="18.75">
      <c r="N2" s="276"/>
      <c r="O2" s="441"/>
    </row>
    <row r="3" spans="1:144" ht="23.25">
      <c r="B3" s="848" t="s">
        <v>691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440"/>
    </row>
    <row r="4" spans="1:144">
      <c r="O4" s="440"/>
    </row>
    <row r="5" spans="1:144" ht="33.75" customHeight="1">
      <c r="B5" s="849" t="s">
        <v>0</v>
      </c>
      <c r="C5" s="850" t="s">
        <v>1</v>
      </c>
      <c r="D5" s="851" t="s">
        <v>413</v>
      </c>
      <c r="E5" s="852"/>
      <c r="F5" s="852"/>
      <c r="G5" s="852"/>
      <c r="H5" s="853"/>
      <c r="I5" s="851" t="s">
        <v>2</v>
      </c>
      <c r="J5" s="852"/>
      <c r="K5" s="852"/>
      <c r="L5" s="852"/>
      <c r="M5" s="852"/>
      <c r="N5" s="853"/>
      <c r="O5" s="456" t="s">
        <v>604</v>
      </c>
    </row>
    <row r="6" spans="1:144" ht="128.25" customHeight="1">
      <c r="B6" s="849"/>
      <c r="C6" s="850"/>
      <c r="D6" s="425" t="s">
        <v>605</v>
      </c>
      <c r="E6" s="337" t="s">
        <v>607</v>
      </c>
      <c r="F6" s="337" t="s">
        <v>3</v>
      </c>
      <c r="G6" s="426" t="s">
        <v>4</v>
      </c>
      <c r="H6" s="498" t="s">
        <v>5</v>
      </c>
      <c r="I6" s="5" t="s">
        <v>6</v>
      </c>
      <c r="J6" s="5" t="s">
        <v>7</v>
      </c>
      <c r="K6" s="289" t="s">
        <v>8</v>
      </c>
      <c r="L6" s="289" t="s">
        <v>9</v>
      </c>
      <c r="M6" s="212" t="s">
        <v>807</v>
      </c>
      <c r="N6" s="878" t="s">
        <v>806</v>
      </c>
    </row>
    <row r="7" spans="1:144" ht="38.25" customHeight="1">
      <c r="B7" s="122" t="s">
        <v>10</v>
      </c>
      <c r="C7" s="754" t="s">
        <v>608</v>
      </c>
      <c r="D7" s="755"/>
      <c r="E7" s="755"/>
      <c r="F7" s="755"/>
      <c r="G7" s="755"/>
      <c r="H7" s="755"/>
      <c r="I7" s="755"/>
      <c r="J7" s="755"/>
      <c r="K7" s="755"/>
      <c r="L7" s="755"/>
      <c r="M7" s="755"/>
      <c r="N7" s="756"/>
    </row>
    <row r="8" spans="1:144" s="89" customFormat="1" ht="33" customHeight="1">
      <c r="A8" s="87"/>
      <c r="B8" s="88"/>
      <c r="C8" s="757" t="s">
        <v>175</v>
      </c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9"/>
      <c r="O8" s="328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</row>
    <row r="9" spans="1:144" s="14" customFormat="1" ht="107.25" hidden="1" customHeight="1">
      <c r="A9" s="9"/>
      <c r="B9" s="10"/>
      <c r="C9" s="11"/>
      <c r="D9" s="10"/>
      <c r="E9" s="338"/>
      <c r="F9" s="338"/>
      <c r="G9" s="426"/>
      <c r="H9" s="462"/>
      <c r="I9" s="11" t="s">
        <v>11</v>
      </c>
      <c r="J9" s="12" t="s">
        <v>12</v>
      </c>
      <c r="K9" s="290">
        <v>82.2</v>
      </c>
      <c r="L9" s="290">
        <v>87</v>
      </c>
      <c r="M9" s="12">
        <f>L9/K9</f>
        <v>1.0583941605839415</v>
      </c>
      <c r="N9" s="459"/>
      <c r="O9" s="328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</row>
    <row r="10" spans="1:144" s="14" customFormat="1" ht="82.5" hidden="1" customHeight="1">
      <c r="A10" s="9"/>
      <c r="B10" s="10"/>
      <c r="C10" s="11"/>
      <c r="D10" s="10"/>
      <c r="E10" s="338"/>
      <c r="F10" s="338"/>
      <c r="G10" s="426"/>
      <c r="H10" s="462"/>
      <c r="I10" s="11" t="s">
        <v>13</v>
      </c>
      <c r="J10" s="12" t="s">
        <v>12</v>
      </c>
      <c r="K10" s="290">
        <v>100</v>
      </c>
      <c r="L10" s="290">
        <v>101.04</v>
      </c>
      <c r="M10" s="12">
        <f>L10/K10</f>
        <v>1.0104</v>
      </c>
      <c r="N10" s="459"/>
      <c r="O10" s="328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</row>
    <row r="11" spans="1:144" s="14" customFormat="1" ht="89.25" hidden="1">
      <c r="A11" s="9"/>
      <c r="B11" s="10"/>
      <c r="C11" s="11"/>
      <c r="D11" s="10"/>
      <c r="E11" s="338"/>
      <c r="F11" s="338"/>
      <c r="G11" s="426"/>
      <c r="H11" s="462"/>
      <c r="I11" s="11" t="s">
        <v>14</v>
      </c>
      <c r="J11" s="12" t="s">
        <v>12</v>
      </c>
      <c r="K11" s="290">
        <v>100</v>
      </c>
      <c r="L11" s="290">
        <v>101.42</v>
      </c>
      <c r="M11" s="12">
        <f>L11/K11</f>
        <v>1.0142</v>
      </c>
      <c r="N11" s="459"/>
      <c r="O11" s="328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</row>
    <row r="12" spans="1:144" ht="15.75" hidden="1" customHeight="1">
      <c r="A12" s="7"/>
      <c r="B12" s="15"/>
      <c r="C12" s="169"/>
      <c r="D12" s="463"/>
      <c r="E12" s="339"/>
      <c r="F12" s="339"/>
      <c r="G12" s="490"/>
      <c r="H12" s="506"/>
      <c r="I12" s="16"/>
      <c r="J12" s="16"/>
      <c r="K12" s="291"/>
      <c r="L12" s="291"/>
      <c r="M12" s="17"/>
      <c r="N12" s="527"/>
    </row>
    <row r="13" spans="1:144" ht="32.25" customHeight="1">
      <c r="A13" s="7"/>
      <c r="B13" s="275" t="s">
        <v>414</v>
      </c>
      <c r="C13" s="749" t="s">
        <v>176</v>
      </c>
      <c r="D13" s="750"/>
      <c r="E13" s="750"/>
      <c r="F13" s="750"/>
      <c r="G13" s="750"/>
      <c r="H13" s="750"/>
      <c r="I13" s="750"/>
      <c r="J13" s="750"/>
      <c r="K13" s="750"/>
      <c r="L13" s="750"/>
      <c r="M13" s="750"/>
      <c r="N13" s="751"/>
    </row>
    <row r="14" spans="1:144" s="89" customFormat="1" ht="33.75" customHeight="1">
      <c r="A14" s="87"/>
      <c r="B14" s="88"/>
      <c r="C14" s="757" t="s">
        <v>415</v>
      </c>
      <c r="D14" s="758"/>
      <c r="E14" s="758"/>
      <c r="F14" s="758"/>
      <c r="G14" s="758"/>
      <c r="H14" s="758"/>
      <c r="I14" s="758"/>
      <c r="J14" s="758"/>
      <c r="K14" s="758"/>
      <c r="L14" s="758"/>
      <c r="M14" s="758"/>
      <c r="N14" s="759"/>
      <c r="O14" s="328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</row>
    <row r="15" spans="1:144" s="89" customFormat="1" ht="26.25" customHeight="1">
      <c r="A15" s="87"/>
      <c r="B15" s="88"/>
      <c r="C15" s="757" t="s">
        <v>609</v>
      </c>
      <c r="D15" s="758"/>
      <c r="E15" s="758"/>
      <c r="F15" s="758"/>
      <c r="G15" s="758"/>
      <c r="H15" s="758"/>
      <c r="I15" s="758"/>
      <c r="J15" s="758"/>
      <c r="K15" s="758"/>
      <c r="L15" s="758"/>
      <c r="M15" s="758"/>
      <c r="N15" s="759"/>
      <c r="O15" s="328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</row>
    <row r="16" spans="1:144" s="89" customFormat="1" ht="26.25" customHeight="1">
      <c r="A16" s="87"/>
      <c r="B16" s="88"/>
      <c r="C16" s="757" t="s">
        <v>181</v>
      </c>
      <c r="D16" s="758"/>
      <c r="E16" s="758"/>
      <c r="F16" s="758"/>
      <c r="G16" s="758"/>
      <c r="H16" s="758"/>
      <c r="I16" s="758"/>
      <c r="J16" s="758"/>
      <c r="K16" s="758"/>
      <c r="L16" s="758"/>
      <c r="M16" s="758"/>
      <c r="N16" s="759"/>
      <c r="O16" s="328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</row>
    <row r="17" spans="1:144" s="89" customFormat="1" ht="26.25" customHeight="1">
      <c r="A17" s="87"/>
      <c r="B17" s="88"/>
      <c r="C17" s="757" t="s">
        <v>182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9"/>
      <c r="O17" s="328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</row>
    <row r="18" spans="1:144" s="89" customFormat="1" ht="26.25" customHeight="1">
      <c r="A18" s="87"/>
      <c r="B18" s="88"/>
      <c r="C18" s="757" t="s">
        <v>183</v>
      </c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9"/>
      <c r="O18" s="328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</row>
    <row r="19" spans="1:144" s="89" customFormat="1" ht="26.25" customHeight="1">
      <c r="A19" s="87"/>
      <c r="B19" s="88"/>
      <c r="C19" s="757" t="s">
        <v>184</v>
      </c>
      <c r="D19" s="758"/>
      <c r="E19" s="758"/>
      <c r="F19" s="758"/>
      <c r="G19" s="758"/>
      <c r="H19" s="758"/>
      <c r="I19" s="758"/>
      <c r="J19" s="758"/>
      <c r="K19" s="758"/>
      <c r="L19" s="758"/>
      <c r="M19" s="758"/>
      <c r="N19" s="759"/>
      <c r="O19" s="328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</row>
    <row r="20" spans="1:144" s="14" customFormat="1" ht="54.75" customHeight="1">
      <c r="A20" s="9"/>
      <c r="B20" s="10" t="s">
        <v>414</v>
      </c>
      <c r="C20" s="427" t="s">
        <v>730</v>
      </c>
      <c r="D20" s="10" t="s">
        <v>538</v>
      </c>
      <c r="E20" s="338">
        <v>2943200</v>
      </c>
      <c r="F20" s="338">
        <v>2943200</v>
      </c>
      <c r="G20" s="426">
        <f>F20/E20*100</f>
        <v>100</v>
      </c>
      <c r="H20" s="462">
        <v>1</v>
      </c>
      <c r="I20" s="11" t="s">
        <v>177</v>
      </c>
      <c r="J20" s="12" t="s">
        <v>12</v>
      </c>
      <c r="K20" s="290">
        <v>100</v>
      </c>
      <c r="L20" s="290">
        <v>100</v>
      </c>
      <c r="M20" s="12">
        <f>L20/K20*100</f>
        <v>100</v>
      </c>
      <c r="N20" s="459">
        <v>1</v>
      </c>
      <c r="O20" s="328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</row>
    <row r="21" spans="1:144" s="14" customFormat="1" ht="111.75" customHeight="1">
      <c r="A21" s="9"/>
      <c r="B21" s="10" t="s">
        <v>633</v>
      </c>
      <c r="C21" s="427" t="s">
        <v>731</v>
      </c>
      <c r="D21" s="10" t="s">
        <v>538</v>
      </c>
      <c r="E21" s="338">
        <v>113160</v>
      </c>
      <c r="F21" s="338">
        <v>0</v>
      </c>
      <c r="G21" s="426">
        <f t="shared" ref="G21:G35" si="0">F21/E21*100</f>
        <v>0</v>
      </c>
      <c r="H21" s="462">
        <v>0</v>
      </c>
      <c r="I21" s="11" t="s">
        <v>178</v>
      </c>
      <c r="J21" s="12" t="s">
        <v>12</v>
      </c>
      <c r="K21" s="290">
        <v>100</v>
      </c>
      <c r="L21" s="290">
        <v>100</v>
      </c>
      <c r="M21" s="12">
        <f t="shared" ref="M21:M23" si="1">L21/K21*100</f>
        <v>100</v>
      </c>
      <c r="N21" s="459">
        <v>1</v>
      </c>
      <c r="O21" s="328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</row>
    <row r="22" spans="1:144" s="14" customFormat="1" ht="66.75" customHeight="1">
      <c r="A22" s="9"/>
      <c r="B22" s="10" t="s">
        <v>634</v>
      </c>
      <c r="C22" s="427" t="s">
        <v>732</v>
      </c>
      <c r="D22" s="10" t="s">
        <v>538</v>
      </c>
      <c r="E22" s="338">
        <v>2071189</v>
      </c>
      <c r="F22" s="338">
        <v>2071189</v>
      </c>
      <c r="G22" s="426">
        <f t="shared" si="0"/>
        <v>100</v>
      </c>
      <c r="H22" s="462">
        <v>1</v>
      </c>
      <c r="I22" s="11" t="s">
        <v>179</v>
      </c>
      <c r="J22" s="12" t="s">
        <v>12</v>
      </c>
      <c r="K22" s="290">
        <v>100</v>
      </c>
      <c r="L22" s="290">
        <v>100</v>
      </c>
      <c r="M22" s="12">
        <f t="shared" si="1"/>
        <v>100</v>
      </c>
      <c r="N22" s="459">
        <v>1</v>
      </c>
      <c r="O22" s="328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</row>
    <row r="23" spans="1:144" s="14" customFormat="1" ht="153" customHeight="1">
      <c r="A23" s="9"/>
      <c r="B23" s="10" t="s">
        <v>635</v>
      </c>
      <c r="C23" s="427" t="s">
        <v>610</v>
      </c>
      <c r="D23" s="10" t="s">
        <v>653</v>
      </c>
      <c r="E23" s="338">
        <v>11982827.189999999</v>
      </c>
      <c r="F23" s="338">
        <v>11936886.609999999</v>
      </c>
      <c r="G23" s="426">
        <f t="shared" si="0"/>
        <v>99.616613180916616</v>
      </c>
      <c r="H23" s="462">
        <v>0.83</v>
      </c>
      <c r="I23" s="11" t="s">
        <v>180</v>
      </c>
      <c r="J23" s="12" t="s">
        <v>12</v>
      </c>
      <c r="K23" s="290">
        <v>100</v>
      </c>
      <c r="L23" s="290">
        <v>100</v>
      </c>
      <c r="M23" s="12">
        <f t="shared" si="1"/>
        <v>100</v>
      </c>
      <c r="N23" s="459">
        <v>1</v>
      </c>
      <c r="O23" s="328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</row>
    <row r="24" spans="1:144" s="14" customFormat="1" ht="60.75" hidden="1" customHeight="1">
      <c r="A24" s="9"/>
      <c r="B24" s="10" t="s">
        <v>17</v>
      </c>
      <c r="C24" s="427" t="s">
        <v>18</v>
      </c>
      <c r="D24" s="10"/>
      <c r="E24" s="338">
        <f>SUM(E25:E26)</f>
        <v>490803.85</v>
      </c>
      <c r="F24" s="338">
        <f>SUM(F25:F26)</f>
        <v>478879.47</v>
      </c>
      <c r="G24" s="426">
        <f t="shared" si="0"/>
        <v>97.570438781195378</v>
      </c>
      <c r="H24" s="462"/>
      <c r="I24" s="11"/>
      <c r="J24" s="12"/>
      <c r="K24" s="290"/>
      <c r="L24" s="290"/>
      <c r="M24" s="12"/>
      <c r="N24" s="459"/>
      <c r="O24" s="328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</row>
    <row r="25" spans="1:144" s="14" customFormat="1" ht="12.75" hidden="1">
      <c r="A25" s="9"/>
      <c r="B25" s="10"/>
      <c r="C25" s="427"/>
      <c r="D25" s="10" t="s">
        <v>15</v>
      </c>
      <c r="E25" s="340">
        <v>86583.11</v>
      </c>
      <c r="F25" s="340">
        <f>54705.7+28176.36</f>
        <v>82882.06</v>
      </c>
      <c r="G25" s="426">
        <f t="shared" si="0"/>
        <v>95.725436519894004</v>
      </c>
      <c r="H25" s="462"/>
      <c r="I25" s="19"/>
      <c r="J25" s="19"/>
      <c r="K25" s="292"/>
      <c r="L25" s="292"/>
      <c r="M25" s="19"/>
      <c r="N25" s="459"/>
      <c r="O25" s="328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</row>
    <row r="26" spans="1:144" s="14" customFormat="1" ht="12.75" hidden="1">
      <c r="A26" s="9"/>
      <c r="B26" s="10"/>
      <c r="C26" s="427"/>
      <c r="D26" s="10" t="s">
        <v>16</v>
      </c>
      <c r="E26" s="340">
        <f>404220.74</f>
        <v>404220.74</v>
      </c>
      <c r="F26" s="340">
        <f>291696.49+104300.92</f>
        <v>395997.41</v>
      </c>
      <c r="G26" s="426">
        <f t="shared" si="0"/>
        <v>97.96563382670567</v>
      </c>
      <c r="H26" s="462"/>
      <c r="I26" s="11"/>
      <c r="J26" s="12"/>
      <c r="K26" s="290"/>
      <c r="L26" s="290"/>
      <c r="M26" s="12"/>
      <c r="N26" s="459"/>
      <c r="O26" s="328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</row>
    <row r="27" spans="1:144" s="14" customFormat="1" ht="76.5" hidden="1">
      <c r="A27" s="9"/>
      <c r="B27" s="10" t="s">
        <v>19</v>
      </c>
      <c r="C27" s="427" t="s">
        <v>20</v>
      </c>
      <c r="D27" s="10"/>
      <c r="E27" s="338">
        <f>SUM(E28:E29)</f>
        <v>44511.590000000004</v>
      </c>
      <c r="F27" s="338">
        <f>SUM(F28:F29)</f>
        <v>43144.57</v>
      </c>
      <c r="G27" s="426">
        <f t="shared" si="0"/>
        <v>96.928844824460313</v>
      </c>
      <c r="H27" s="462"/>
      <c r="I27" s="11"/>
      <c r="J27" s="12"/>
      <c r="K27" s="290"/>
      <c r="L27" s="290"/>
      <c r="M27" s="12"/>
      <c r="N27" s="459"/>
      <c r="O27" s="328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</row>
    <row r="28" spans="1:144" s="14" customFormat="1" ht="12.75" hidden="1">
      <c r="A28" s="9"/>
      <c r="B28" s="10"/>
      <c r="C28" s="427"/>
      <c r="D28" s="10" t="s">
        <v>15</v>
      </c>
      <c r="E28" s="338">
        <v>5573.33</v>
      </c>
      <c r="F28" s="338">
        <v>5552.46</v>
      </c>
      <c r="G28" s="426">
        <f t="shared" si="0"/>
        <v>99.625538053551466</v>
      </c>
      <c r="H28" s="462"/>
      <c r="I28" s="11"/>
      <c r="J28" s="12"/>
      <c r="K28" s="290"/>
      <c r="L28" s="290"/>
      <c r="M28" s="12"/>
      <c r="N28" s="459"/>
      <c r="O28" s="328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</row>
    <row r="29" spans="1:144" s="14" customFormat="1" ht="12.75" hidden="1">
      <c r="A29" s="9"/>
      <c r="B29" s="10"/>
      <c r="C29" s="427"/>
      <c r="D29" s="10" t="s">
        <v>16</v>
      </c>
      <c r="E29" s="338">
        <v>38938.26</v>
      </c>
      <c r="F29" s="338">
        <v>37592.11</v>
      </c>
      <c r="G29" s="426">
        <f t="shared" si="0"/>
        <v>96.542860415437147</v>
      </c>
      <c r="H29" s="462"/>
      <c r="I29" s="11"/>
      <c r="J29" s="12"/>
      <c r="K29" s="290"/>
      <c r="L29" s="290"/>
      <c r="M29" s="12"/>
      <c r="N29" s="459"/>
      <c r="O29" s="328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</row>
    <row r="30" spans="1:144" s="14" customFormat="1" ht="25.5" hidden="1">
      <c r="A30" s="9"/>
      <c r="B30" s="10" t="s">
        <v>21</v>
      </c>
      <c r="C30" s="427" t="s">
        <v>22</v>
      </c>
      <c r="D30" s="464"/>
      <c r="E30" s="338">
        <f>SUM(E31:E32)</f>
        <v>15936778.439999999</v>
      </c>
      <c r="F30" s="338">
        <f>SUM(F31:F32)</f>
        <v>15543968.309999999</v>
      </c>
      <c r="G30" s="426">
        <f t="shared" si="0"/>
        <v>97.535197395892254</v>
      </c>
      <c r="H30" s="462"/>
      <c r="I30" s="11"/>
      <c r="J30" s="12"/>
      <c r="K30" s="290"/>
      <c r="L30" s="290"/>
      <c r="M30" s="12"/>
      <c r="N30" s="459"/>
      <c r="O30" s="328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</row>
    <row r="31" spans="1:144" s="14" customFormat="1" ht="12.75" hidden="1">
      <c r="A31" s="9"/>
      <c r="B31" s="10"/>
      <c r="C31" s="427"/>
      <c r="D31" s="10" t="s">
        <v>15</v>
      </c>
      <c r="E31" s="338">
        <v>238688.44</v>
      </c>
      <c r="F31" s="338">
        <v>230573.44</v>
      </c>
      <c r="G31" s="426">
        <f t="shared" si="0"/>
        <v>96.600170498412069</v>
      </c>
      <c r="H31" s="462"/>
      <c r="I31" s="11"/>
      <c r="J31" s="12"/>
      <c r="K31" s="290"/>
      <c r="L31" s="290"/>
      <c r="M31" s="12"/>
      <c r="N31" s="459"/>
      <c r="O31" s="328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</row>
    <row r="32" spans="1:144" s="14" customFormat="1" ht="95.25" customHeight="1">
      <c r="A32" s="9"/>
      <c r="B32" s="10" t="s">
        <v>636</v>
      </c>
      <c r="C32" s="427" t="s">
        <v>611</v>
      </c>
      <c r="D32" s="10" t="s">
        <v>538</v>
      </c>
      <c r="E32" s="338">
        <v>15698090</v>
      </c>
      <c r="F32" s="338">
        <v>15313394.869999999</v>
      </c>
      <c r="G32" s="426">
        <f t="shared" si="0"/>
        <v>97.5494144192064</v>
      </c>
      <c r="H32" s="462">
        <v>0.99</v>
      </c>
      <c r="I32" s="427" t="s">
        <v>624</v>
      </c>
      <c r="J32" s="12" t="s">
        <v>12</v>
      </c>
      <c r="K32" s="290">
        <v>100</v>
      </c>
      <c r="L32" s="290">
        <v>100</v>
      </c>
      <c r="M32" s="12">
        <f>L32/K32*100</f>
        <v>100</v>
      </c>
      <c r="N32" s="459">
        <v>1</v>
      </c>
      <c r="O32" s="328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</row>
    <row r="33" spans="1:145" s="14" customFormat="1" ht="114.75">
      <c r="A33" s="9"/>
      <c r="B33" s="10" t="s">
        <v>637</v>
      </c>
      <c r="C33" s="37" t="s">
        <v>612</v>
      </c>
      <c r="D33" s="10" t="s">
        <v>538</v>
      </c>
      <c r="E33" s="338">
        <v>22092730</v>
      </c>
      <c r="F33" s="338">
        <v>21456775.949999999</v>
      </c>
      <c r="G33" s="426">
        <f t="shared" si="0"/>
        <v>97.121432932915027</v>
      </c>
      <c r="H33" s="462">
        <v>1</v>
      </c>
      <c r="I33" s="427" t="s">
        <v>625</v>
      </c>
      <c r="J33" s="12" t="s">
        <v>12</v>
      </c>
      <c r="K33" s="290">
        <v>100</v>
      </c>
      <c r="L33" s="290">
        <v>100</v>
      </c>
      <c r="M33" s="12">
        <f>L33/K33*100</f>
        <v>100</v>
      </c>
      <c r="N33" s="459">
        <v>1</v>
      </c>
      <c r="O33" s="328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</row>
    <row r="34" spans="1:145" s="14" customFormat="1" ht="86.25" customHeight="1">
      <c r="A34" s="9"/>
      <c r="B34" s="10" t="s">
        <v>638</v>
      </c>
      <c r="C34" s="37" t="s">
        <v>613</v>
      </c>
      <c r="D34" s="10" t="s">
        <v>538</v>
      </c>
      <c r="E34" s="338">
        <v>49700</v>
      </c>
      <c r="F34" s="338">
        <v>44880.61</v>
      </c>
      <c r="G34" s="426">
        <f t="shared" si="0"/>
        <v>90.303038229376256</v>
      </c>
      <c r="H34" s="462">
        <v>1</v>
      </c>
      <c r="I34" s="427" t="s">
        <v>626</v>
      </c>
      <c r="J34" s="12" t="s">
        <v>12</v>
      </c>
      <c r="K34" s="290">
        <v>1.4</v>
      </c>
      <c r="L34" s="290">
        <v>1.7</v>
      </c>
      <c r="M34" s="12">
        <v>82.4</v>
      </c>
      <c r="N34" s="459">
        <v>0.82</v>
      </c>
      <c r="O34" s="328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</row>
    <row r="35" spans="1:145" s="14" customFormat="1" ht="77.25" customHeight="1">
      <c r="A35" s="9"/>
      <c r="B35" s="10" t="s">
        <v>639</v>
      </c>
      <c r="C35" s="37" t="s">
        <v>614</v>
      </c>
      <c r="D35" s="10" t="s">
        <v>417</v>
      </c>
      <c r="E35" s="338">
        <v>728000</v>
      </c>
      <c r="F35" s="338">
        <v>676755.59</v>
      </c>
      <c r="G35" s="426">
        <f t="shared" si="0"/>
        <v>92.960932692307679</v>
      </c>
      <c r="H35" s="462">
        <v>0.9</v>
      </c>
      <c r="I35" s="427" t="s">
        <v>627</v>
      </c>
      <c r="J35" s="12" t="s">
        <v>12</v>
      </c>
      <c r="K35" s="290">
        <v>1.6</v>
      </c>
      <c r="L35" s="290">
        <v>4.7</v>
      </c>
      <c r="M35" s="12">
        <v>34</v>
      </c>
      <c r="N35" s="459">
        <v>0.34</v>
      </c>
      <c r="O35" s="329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</row>
    <row r="36" spans="1:145" s="14" customFormat="1" ht="144" customHeight="1">
      <c r="A36" s="9"/>
      <c r="B36" s="10" t="s">
        <v>640</v>
      </c>
      <c r="C36" s="427" t="s">
        <v>612</v>
      </c>
      <c r="D36" s="10" t="s">
        <v>538</v>
      </c>
      <c r="E36" s="338">
        <v>123087359</v>
      </c>
      <c r="F36" s="338">
        <v>122979085.05</v>
      </c>
      <c r="G36" s="426">
        <f>F36/E36*100</f>
        <v>99.912034874352941</v>
      </c>
      <c r="H36" s="462">
        <v>1</v>
      </c>
      <c r="I36" s="427" t="s">
        <v>664</v>
      </c>
      <c r="J36" s="12" t="s">
        <v>12</v>
      </c>
      <c r="K36" s="290">
        <v>81.7</v>
      </c>
      <c r="L36" s="290">
        <v>82</v>
      </c>
      <c r="M36" s="12">
        <f>L36/K36*100</f>
        <v>100.3671970624235</v>
      </c>
      <c r="N36" s="459">
        <v>1</v>
      </c>
      <c r="O36" s="328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</row>
    <row r="37" spans="1:145" s="14" customFormat="1" ht="90" customHeight="1">
      <c r="A37" s="9"/>
      <c r="B37" s="10" t="s">
        <v>641</v>
      </c>
      <c r="C37" s="427" t="s">
        <v>615</v>
      </c>
      <c r="D37" s="10" t="s">
        <v>538</v>
      </c>
      <c r="E37" s="338">
        <v>5850500</v>
      </c>
      <c r="F37" s="338">
        <v>5395031.0300000003</v>
      </c>
      <c r="G37" s="426">
        <f t="shared" ref="G37:G55" si="2">F37/E37*100</f>
        <v>92.214871036663538</v>
      </c>
      <c r="H37" s="462">
        <v>0.92</v>
      </c>
      <c r="I37" s="427" t="s">
        <v>628</v>
      </c>
      <c r="J37" s="12" t="s">
        <v>12</v>
      </c>
      <c r="K37" s="290">
        <v>80</v>
      </c>
      <c r="L37" s="290">
        <v>80</v>
      </c>
      <c r="M37" s="12">
        <f>L37/K37*100</f>
        <v>100</v>
      </c>
      <c r="N37" s="459">
        <v>1</v>
      </c>
      <c r="O37" s="328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</row>
    <row r="38" spans="1:145" s="14" customFormat="1" ht="114.75" customHeight="1">
      <c r="A38" s="9"/>
      <c r="B38" s="10" t="s">
        <v>642</v>
      </c>
      <c r="C38" s="427" t="s">
        <v>611</v>
      </c>
      <c r="D38" s="10">
        <v>10</v>
      </c>
      <c r="E38" s="338">
        <v>26585380</v>
      </c>
      <c r="F38" s="338">
        <v>26521781</v>
      </c>
      <c r="G38" s="426">
        <f t="shared" si="2"/>
        <v>99.760774530964014</v>
      </c>
      <c r="H38" s="462">
        <v>1</v>
      </c>
      <c r="I38" s="427" t="s">
        <v>629</v>
      </c>
      <c r="J38" s="12" t="s">
        <v>12</v>
      </c>
      <c r="K38" s="290">
        <v>100</v>
      </c>
      <c r="L38" s="290">
        <v>100</v>
      </c>
      <c r="M38" s="12">
        <f>L38/K38*100</f>
        <v>100</v>
      </c>
      <c r="N38" s="459">
        <v>1</v>
      </c>
      <c r="O38" s="328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</row>
    <row r="39" spans="1:145" s="14" customFormat="1" ht="61.5" customHeight="1">
      <c r="A39" s="9"/>
      <c r="B39" s="10" t="s">
        <v>643</v>
      </c>
      <c r="C39" s="427" t="s">
        <v>616</v>
      </c>
      <c r="D39" s="10" t="s">
        <v>538</v>
      </c>
      <c r="E39" s="338">
        <v>1985700</v>
      </c>
      <c r="F39" s="338">
        <v>1985636.01</v>
      </c>
      <c r="G39" s="251">
        <f t="shared" si="2"/>
        <v>99.99677745883065</v>
      </c>
      <c r="H39" s="462">
        <v>1</v>
      </c>
      <c r="I39" s="427" t="s">
        <v>630</v>
      </c>
      <c r="J39" s="12" t="s">
        <v>12</v>
      </c>
      <c r="K39" s="290">
        <v>82</v>
      </c>
      <c r="L39" s="290">
        <v>92.7</v>
      </c>
      <c r="M39" s="12">
        <v>113</v>
      </c>
      <c r="N39" s="459">
        <v>1</v>
      </c>
      <c r="O39" s="58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</row>
    <row r="40" spans="1:145" s="14" customFormat="1" ht="63.75">
      <c r="A40" s="9"/>
      <c r="B40" s="10" t="s">
        <v>644</v>
      </c>
      <c r="C40" s="427" t="s">
        <v>370</v>
      </c>
      <c r="D40" s="10" t="s">
        <v>654</v>
      </c>
      <c r="E40" s="338">
        <v>98146653.519999996</v>
      </c>
      <c r="F40" s="338">
        <v>97363465.879999995</v>
      </c>
      <c r="G40" s="426">
        <f t="shared" si="2"/>
        <v>99.202023082895636</v>
      </c>
      <c r="H40" s="462">
        <v>0.99</v>
      </c>
      <c r="I40" s="427" t="s">
        <v>631</v>
      </c>
      <c r="J40" s="12" t="s">
        <v>12</v>
      </c>
      <c r="K40" s="290">
        <v>81.7</v>
      </c>
      <c r="L40" s="290">
        <v>100</v>
      </c>
      <c r="M40" s="12">
        <v>100</v>
      </c>
      <c r="N40" s="459">
        <v>1</v>
      </c>
      <c r="O40" s="328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</row>
    <row r="41" spans="1:145" s="14" customFormat="1" ht="92.25" customHeight="1">
      <c r="A41" s="9"/>
      <c r="B41" s="10" t="s">
        <v>645</v>
      </c>
      <c r="C41" s="427" t="s">
        <v>366</v>
      </c>
      <c r="D41" s="10" t="s">
        <v>365</v>
      </c>
      <c r="E41" s="338">
        <v>22800</v>
      </c>
      <c r="F41" s="338">
        <v>22791.35</v>
      </c>
      <c r="G41" s="426">
        <f t="shared" si="2"/>
        <v>99.962061403508756</v>
      </c>
      <c r="H41" s="462">
        <v>1</v>
      </c>
      <c r="I41" s="427" t="s">
        <v>632</v>
      </c>
      <c r="J41" s="12" t="s">
        <v>12</v>
      </c>
      <c r="K41" s="290">
        <v>100</v>
      </c>
      <c r="L41" s="290">
        <v>100</v>
      </c>
      <c r="M41" s="12">
        <f t="shared" ref="M41" si="3">L41/K41*100</f>
        <v>100</v>
      </c>
      <c r="N41" s="459">
        <v>1</v>
      </c>
      <c r="O41" s="328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</row>
    <row r="42" spans="1:145" s="14" customFormat="1" ht="51" customHeight="1">
      <c r="A42" s="9"/>
      <c r="B42" s="10" t="s">
        <v>646</v>
      </c>
      <c r="C42" s="427" t="s">
        <v>617</v>
      </c>
      <c r="D42" s="10" t="s">
        <v>365</v>
      </c>
      <c r="E42" s="338">
        <v>322500</v>
      </c>
      <c r="F42" s="338">
        <v>322500</v>
      </c>
      <c r="G42" s="426">
        <f t="shared" si="2"/>
        <v>100</v>
      </c>
      <c r="H42" s="462">
        <v>1</v>
      </c>
      <c r="I42" s="19"/>
      <c r="J42" s="19"/>
      <c r="K42" s="19"/>
      <c r="L42" s="19"/>
      <c r="M42" s="19"/>
      <c r="N42" s="19"/>
      <c r="O42" s="328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</row>
    <row r="43" spans="1:145" s="14" customFormat="1" ht="98.25" customHeight="1">
      <c r="A43" s="9"/>
      <c r="B43" s="10" t="s">
        <v>647</v>
      </c>
      <c r="C43" s="427" t="s">
        <v>729</v>
      </c>
      <c r="D43" s="10"/>
      <c r="E43" s="338">
        <v>5930700</v>
      </c>
      <c r="F43" s="338">
        <v>5930700</v>
      </c>
      <c r="G43" s="426">
        <f t="shared" si="2"/>
        <v>100</v>
      </c>
      <c r="H43" s="462">
        <v>1</v>
      </c>
      <c r="I43" s="19"/>
      <c r="J43" s="19"/>
      <c r="K43" s="19"/>
      <c r="L43" s="19"/>
      <c r="M43" s="19"/>
      <c r="N43" s="19"/>
      <c r="O43" s="328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</row>
    <row r="44" spans="1:145" s="14" customFormat="1" ht="80.25" customHeight="1">
      <c r="A44" s="9"/>
      <c r="B44" s="10" t="s">
        <v>648</v>
      </c>
      <c r="C44" s="427" t="s">
        <v>416</v>
      </c>
      <c r="D44" s="10" t="s">
        <v>538</v>
      </c>
      <c r="E44" s="338">
        <v>4375504.71</v>
      </c>
      <c r="F44" s="338">
        <v>3174080.97</v>
      </c>
      <c r="G44" s="426">
        <f t="shared" si="2"/>
        <v>72.542053554320134</v>
      </c>
      <c r="H44" s="462">
        <v>1</v>
      </c>
      <c r="I44" s="19"/>
      <c r="J44" s="19"/>
      <c r="K44" s="19"/>
      <c r="L44" s="19"/>
      <c r="M44" s="19"/>
      <c r="N44" s="19"/>
      <c r="O44" s="329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</row>
    <row r="45" spans="1:145" s="14" customFormat="1" ht="81" customHeight="1">
      <c r="A45" s="9"/>
      <c r="B45" s="10" t="s">
        <v>649</v>
      </c>
      <c r="C45" s="427" t="s">
        <v>618</v>
      </c>
      <c r="D45" s="10" t="s">
        <v>538</v>
      </c>
      <c r="E45" s="338">
        <v>3532409.17</v>
      </c>
      <c r="F45" s="338">
        <v>2817471.51</v>
      </c>
      <c r="G45" s="426">
        <f t="shared" si="2"/>
        <v>79.760621559025097</v>
      </c>
      <c r="H45" s="462">
        <v>0.8</v>
      </c>
      <c r="I45" s="11"/>
      <c r="J45" s="12"/>
      <c r="K45" s="290"/>
      <c r="L45" s="290"/>
      <c r="M45" s="12"/>
      <c r="N45" s="459"/>
      <c r="O45" s="328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</row>
    <row r="46" spans="1:145" s="14" customFormat="1" ht="74.25" customHeight="1">
      <c r="A46" s="9"/>
      <c r="B46" s="10" t="s">
        <v>650</v>
      </c>
      <c r="C46" s="427" t="s">
        <v>619</v>
      </c>
      <c r="D46" s="10" t="s">
        <v>538</v>
      </c>
      <c r="E46" s="338">
        <v>1535694.64</v>
      </c>
      <c r="F46" s="338">
        <v>1535694.54</v>
      </c>
      <c r="G46" s="426">
        <f t="shared" si="2"/>
        <v>99.999993488288794</v>
      </c>
      <c r="H46" s="462">
        <v>1</v>
      </c>
      <c r="I46" s="11"/>
      <c r="J46" s="12"/>
      <c r="K46" s="290"/>
      <c r="L46" s="290"/>
      <c r="M46" s="12"/>
      <c r="N46" s="459"/>
      <c r="O46" s="328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</row>
    <row r="47" spans="1:145" s="19" customFormat="1" ht="83.25" customHeight="1">
      <c r="A47" s="106"/>
      <c r="B47" s="10" t="s">
        <v>651</v>
      </c>
      <c r="C47" s="427" t="s">
        <v>620</v>
      </c>
      <c r="D47" s="90" t="s">
        <v>538</v>
      </c>
      <c r="E47" s="340">
        <v>4712342.58</v>
      </c>
      <c r="F47" s="340">
        <v>4010118.01</v>
      </c>
      <c r="G47" s="12">
        <f t="shared" si="2"/>
        <v>85.098185072953669</v>
      </c>
      <c r="H47" s="237">
        <v>0.85</v>
      </c>
      <c r="O47" s="328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256"/>
    </row>
    <row r="48" spans="1:145" s="14" customFormat="1" ht="12.75" hidden="1">
      <c r="A48" s="9"/>
      <c r="B48" s="10"/>
      <c r="C48" s="427"/>
      <c r="D48" s="10"/>
      <c r="E48" s="338"/>
      <c r="F48" s="338"/>
      <c r="G48" s="12" t="e">
        <f t="shared" si="2"/>
        <v>#DIV/0!</v>
      </c>
      <c r="H48" s="462"/>
      <c r="I48" s="11"/>
      <c r="J48" s="12"/>
      <c r="K48" s="290"/>
      <c r="L48" s="290"/>
      <c r="M48" s="12"/>
      <c r="N48" s="459"/>
      <c r="O48" s="328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</row>
    <row r="49" spans="1:145" s="14" customFormat="1" ht="12.75" hidden="1">
      <c r="A49" s="9"/>
      <c r="B49" s="10"/>
      <c r="C49" s="427"/>
      <c r="D49" s="10"/>
      <c r="E49" s="338"/>
      <c r="F49" s="338"/>
      <c r="G49" s="12" t="e">
        <f t="shared" si="2"/>
        <v>#DIV/0!</v>
      </c>
      <c r="H49" s="462"/>
      <c r="I49" s="11"/>
      <c r="J49" s="12"/>
      <c r="K49" s="290"/>
      <c r="L49" s="290"/>
      <c r="M49" s="12"/>
      <c r="N49" s="459"/>
      <c r="O49" s="328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</row>
    <row r="50" spans="1:145" s="14" customFormat="1" ht="12.75" hidden="1">
      <c r="A50" s="9"/>
      <c r="B50" s="10"/>
      <c r="C50" s="427"/>
      <c r="D50" s="10"/>
      <c r="E50" s="338"/>
      <c r="F50" s="338"/>
      <c r="G50" s="12" t="e">
        <f t="shared" si="2"/>
        <v>#DIV/0!</v>
      </c>
      <c r="H50" s="462"/>
      <c r="I50" s="11"/>
      <c r="J50" s="12"/>
      <c r="K50" s="290"/>
      <c r="L50" s="290"/>
      <c r="M50" s="12"/>
      <c r="N50" s="459"/>
      <c r="O50" s="328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</row>
    <row r="51" spans="1:145" s="14" customFormat="1" ht="12.75" hidden="1">
      <c r="A51" s="9"/>
      <c r="B51" s="10"/>
      <c r="C51" s="427"/>
      <c r="D51" s="10"/>
      <c r="E51" s="338"/>
      <c r="F51" s="338"/>
      <c r="G51" s="12" t="e">
        <f t="shared" si="2"/>
        <v>#DIV/0!</v>
      </c>
      <c r="H51" s="462"/>
      <c r="I51" s="11"/>
      <c r="J51" s="12"/>
      <c r="K51" s="290"/>
      <c r="L51" s="290"/>
      <c r="M51" s="12"/>
      <c r="N51" s="459"/>
      <c r="O51" s="328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</row>
    <row r="52" spans="1:145" s="14" customFormat="1" ht="51">
      <c r="A52" s="9"/>
      <c r="B52" s="10" t="s">
        <v>733</v>
      </c>
      <c r="C52" s="427" t="s">
        <v>734</v>
      </c>
      <c r="D52" s="10" t="s">
        <v>538</v>
      </c>
      <c r="E52" s="338">
        <v>48100</v>
      </c>
      <c r="F52" s="338">
        <v>48100</v>
      </c>
      <c r="G52" s="12">
        <f t="shared" si="2"/>
        <v>100</v>
      </c>
      <c r="H52" s="462">
        <v>1</v>
      </c>
      <c r="I52" s="427"/>
      <c r="J52" s="12"/>
      <c r="K52" s="290"/>
      <c r="L52" s="290"/>
      <c r="M52" s="12"/>
      <c r="N52" s="696"/>
      <c r="O52" s="328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</row>
    <row r="53" spans="1:145" s="14" customFormat="1" ht="55.5" customHeight="1">
      <c r="A53" s="9"/>
      <c r="B53" s="10" t="s">
        <v>735</v>
      </c>
      <c r="C53" s="427" t="s">
        <v>736</v>
      </c>
      <c r="D53" s="10" t="s">
        <v>431</v>
      </c>
      <c r="E53" s="338">
        <v>25000</v>
      </c>
      <c r="F53" s="338">
        <v>25000</v>
      </c>
      <c r="G53" s="12">
        <f t="shared" si="2"/>
        <v>100</v>
      </c>
      <c r="H53" s="462">
        <v>1</v>
      </c>
      <c r="I53" s="427"/>
      <c r="J53" s="12"/>
      <c r="K53" s="290"/>
      <c r="L53" s="290"/>
      <c r="M53" s="12"/>
      <c r="N53" s="696"/>
      <c r="O53" s="328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</row>
    <row r="54" spans="1:145" s="14" customFormat="1" ht="38.25">
      <c r="A54" s="9"/>
      <c r="B54" s="10" t="s">
        <v>737</v>
      </c>
      <c r="C54" s="427" t="s">
        <v>738</v>
      </c>
      <c r="D54" s="10" t="s">
        <v>369</v>
      </c>
      <c r="E54" s="338">
        <v>968000</v>
      </c>
      <c r="F54" s="338">
        <v>916455.71</v>
      </c>
      <c r="G54" s="12">
        <f t="shared" si="2"/>
        <v>94.67517665289256</v>
      </c>
      <c r="H54" s="462">
        <v>0.95</v>
      </c>
      <c r="I54" s="427"/>
      <c r="J54" s="12"/>
      <c r="K54" s="290"/>
      <c r="L54" s="290"/>
      <c r="M54" s="12"/>
      <c r="N54" s="696"/>
      <c r="O54" s="328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</row>
    <row r="55" spans="1:145" s="14" customFormat="1" ht="39.75" customHeight="1">
      <c r="A55" s="9"/>
      <c r="B55" s="10" t="s">
        <v>739</v>
      </c>
      <c r="C55" s="427" t="s">
        <v>740</v>
      </c>
      <c r="D55" s="10"/>
      <c r="E55" s="338">
        <v>4452400</v>
      </c>
      <c r="F55" s="338">
        <v>4432259</v>
      </c>
      <c r="G55" s="12">
        <f t="shared" si="2"/>
        <v>99.547637229359438</v>
      </c>
      <c r="H55" s="462">
        <v>0.99</v>
      </c>
      <c r="I55" s="427"/>
      <c r="J55" s="12"/>
      <c r="K55" s="290"/>
      <c r="L55" s="290"/>
      <c r="M55" s="12"/>
      <c r="N55" s="696"/>
      <c r="O55" s="328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</row>
    <row r="56" spans="1:145" s="23" customFormat="1" ht="26.25" customHeight="1">
      <c r="A56" s="20">
        <f>E56-F56</f>
        <v>5336687.1199998856</v>
      </c>
      <c r="B56" s="21"/>
      <c r="C56" s="170" t="s">
        <v>24</v>
      </c>
      <c r="D56" s="465"/>
      <c r="E56" s="341">
        <f>E20+E21+E22+E23+E32+E33+E34+E35+E36+E37+E38+E39+E40+E41+E42+E43+E44+E45+E46+E47+E52+E53+E54+E55</f>
        <v>337259939.80999994</v>
      </c>
      <c r="F56" s="341">
        <f>F20+F21+F22+F23+F32+F33+F34+F35+F36+F37+F38+F39+F40+F41+F42+F43+F44+F45+F46+F47+F52+F53+F54+F55</f>
        <v>331923252.69000006</v>
      </c>
      <c r="G56" s="558">
        <f>F56/E56*100</f>
        <v>98.417633851501492</v>
      </c>
      <c r="H56" s="525">
        <v>0.98</v>
      </c>
      <c r="I56" s="16"/>
      <c r="J56" s="22"/>
      <c r="K56" s="293"/>
      <c r="L56" s="293"/>
      <c r="M56" s="557">
        <v>95</v>
      </c>
      <c r="N56" s="556">
        <v>0.95</v>
      </c>
      <c r="O56" s="328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</row>
    <row r="57" spans="1:145" ht="30.75" customHeight="1">
      <c r="A57" s="7"/>
      <c r="B57" s="46" t="s">
        <v>633</v>
      </c>
      <c r="C57" s="749" t="s">
        <v>185</v>
      </c>
      <c r="D57" s="750"/>
      <c r="E57" s="750"/>
      <c r="F57" s="750"/>
      <c r="G57" s="750"/>
      <c r="H57" s="750"/>
      <c r="I57" s="750"/>
      <c r="J57" s="750"/>
      <c r="K57" s="750"/>
      <c r="L57" s="750"/>
      <c r="M57" s="750"/>
      <c r="N57" s="751"/>
    </row>
    <row r="58" spans="1:145" s="89" customFormat="1" ht="26.25" customHeight="1">
      <c r="A58" s="87"/>
      <c r="B58" s="88"/>
      <c r="C58" s="757" t="s">
        <v>202</v>
      </c>
      <c r="D58" s="758"/>
      <c r="E58" s="758"/>
      <c r="F58" s="758"/>
      <c r="G58" s="758"/>
      <c r="H58" s="758"/>
      <c r="I58" s="758"/>
      <c r="J58" s="758"/>
      <c r="K58" s="758"/>
      <c r="L58" s="758"/>
      <c r="M58" s="758"/>
      <c r="N58" s="759"/>
      <c r="O58" s="328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</row>
    <row r="59" spans="1:145" s="89" customFormat="1" ht="15" customHeight="1">
      <c r="A59" s="87"/>
      <c r="B59" s="88"/>
      <c r="C59" s="757" t="s">
        <v>187</v>
      </c>
      <c r="D59" s="758"/>
      <c r="E59" s="758"/>
      <c r="F59" s="758"/>
      <c r="G59" s="758"/>
      <c r="H59" s="758"/>
      <c r="I59" s="758"/>
      <c r="J59" s="758"/>
      <c r="K59" s="758"/>
      <c r="L59" s="758"/>
      <c r="M59" s="758"/>
      <c r="N59" s="759"/>
      <c r="O59" s="328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</row>
    <row r="60" spans="1:145" s="86" customFormat="1" ht="40.5" hidden="1" customHeight="1">
      <c r="A60" s="87">
        <f>E60-F60</f>
        <v>6101.6399999999994</v>
      </c>
      <c r="B60" s="90" t="s">
        <v>25</v>
      </c>
      <c r="C60" s="59" t="s">
        <v>26</v>
      </c>
      <c r="D60" s="90"/>
      <c r="E60" s="342">
        <f>SUM(E61:E62)</f>
        <v>80800</v>
      </c>
      <c r="F60" s="342">
        <f>SUM(F61:F62)</f>
        <v>74698.36</v>
      </c>
      <c r="G60" s="426">
        <f t="shared" ref="G60:G77" si="4">F60/E60*100</f>
        <v>92.448465346534661</v>
      </c>
      <c r="H60" s="462"/>
      <c r="I60" s="59"/>
      <c r="J60" s="61" t="s">
        <v>27</v>
      </c>
      <c r="K60" s="294">
        <v>75</v>
      </c>
      <c r="L60" s="294">
        <v>94</v>
      </c>
      <c r="M60" s="60">
        <f>L60/K60</f>
        <v>1.2533333333333334</v>
      </c>
      <c r="N60" s="529"/>
      <c r="O60" s="328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</row>
    <row r="61" spans="1:145" s="86" customFormat="1" hidden="1">
      <c r="A61" s="87"/>
      <c r="B61" s="90"/>
      <c r="C61" s="59"/>
      <c r="D61" s="90" t="s">
        <v>15</v>
      </c>
      <c r="E61" s="342">
        <v>800</v>
      </c>
      <c r="F61" s="342">
        <v>739.64</v>
      </c>
      <c r="G61" s="426">
        <f t="shared" si="4"/>
        <v>92.454999999999998</v>
      </c>
      <c r="H61" s="462"/>
      <c r="I61" s="61"/>
      <c r="J61" s="61"/>
      <c r="K61" s="294"/>
      <c r="L61" s="294"/>
      <c r="M61" s="60"/>
      <c r="N61" s="529"/>
      <c r="O61" s="328"/>
      <c r="P61" s="421"/>
      <c r="Q61" s="421"/>
      <c r="R61" s="421"/>
      <c r="S61" s="421"/>
      <c r="T61" s="421"/>
      <c r="U61" s="421"/>
      <c r="V61" s="421"/>
      <c r="W61" s="421"/>
      <c r="X61" s="421"/>
      <c r="Y61" s="421"/>
      <c r="Z61" s="421"/>
      <c r="AA61" s="421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</row>
    <row r="62" spans="1:145" s="86" customFormat="1" hidden="1">
      <c r="A62" s="87"/>
      <c r="B62" s="90"/>
      <c r="C62" s="59"/>
      <c r="D62" s="90" t="s">
        <v>16</v>
      </c>
      <c r="E62" s="342">
        <v>80000</v>
      </c>
      <c r="F62" s="342">
        <v>73958.720000000001</v>
      </c>
      <c r="G62" s="426">
        <f t="shared" si="4"/>
        <v>92.448399999999992</v>
      </c>
      <c r="H62" s="462"/>
      <c r="I62" s="61"/>
      <c r="J62" s="61"/>
      <c r="K62" s="294"/>
      <c r="L62" s="294"/>
      <c r="M62" s="60"/>
      <c r="N62" s="529"/>
      <c r="O62" s="328"/>
      <c r="P62" s="421"/>
      <c r="Q62" s="421"/>
      <c r="R62" s="421"/>
      <c r="S62" s="421"/>
      <c r="T62" s="421"/>
      <c r="U62" s="421"/>
      <c r="V62" s="421"/>
      <c r="W62" s="421"/>
      <c r="X62" s="421"/>
      <c r="Y62" s="421"/>
      <c r="Z62" s="421"/>
      <c r="AA62" s="421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</row>
    <row r="63" spans="1:145" s="89" customFormat="1" ht="35.25" customHeight="1">
      <c r="A63" s="87"/>
      <c r="B63" s="91"/>
      <c r="C63" s="843" t="s">
        <v>188</v>
      </c>
      <c r="D63" s="819"/>
      <c r="E63" s="819"/>
      <c r="F63" s="819"/>
      <c r="G63" s="819"/>
      <c r="H63" s="819"/>
      <c r="I63" s="819"/>
      <c r="J63" s="819"/>
      <c r="K63" s="819"/>
      <c r="L63" s="819"/>
      <c r="M63" s="819"/>
      <c r="N63" s="820"/>
      <c r="O63" s="328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</row>
    <row r="64" spans="1:145" s="93" customFormat="1" ht="35.25" customHeight="1">
      <c r="A64" s="92"/>
      <c r="B64" s="88"/>
      <c r="C64" s="757" t="s">
        <v>189</v>
      </c>
      <c r="D64" s="758"/>
      <c r="E64" s="758"/>
      <c r="F64" s="758"/>
      <c r="G64" s="758"/>
      <c r="H64" s="758"/>
      <c r="I64" s="758"/>
      <c r="J64" s="758"/>
      <c r="K64" s="758"/>
      <c r="L64" s="758"/>
      <c r="M64" s="758"/>
      <c r="N64" s="759"/>
      <c r="O64" s="328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257"/>
    </row>
    <row r="65" spans="1:144" s="14" customFormat="1" ht="107.25" customHeight="1">
      <c r="A65" s="9"/>
      <c r="B65" s="51"/>
      <c r="C65" s="56"/>
      <c r="D65" s="464"/>
      <c r="E65" s="343"/>
      <c r="F65" s="343"/>
      <c r="G65" s="494"/>
      <c r="H65" s="507"/>
      <c r="I65" s="52" t="s">
        <v>186</v>
      </c>
      <c r="J65" s="54" t="s">
        <v>12</v>
      </c>
      <c r="K65" s="295">
        <v>12</v>
      </c>
      <c r="L65" s="295">
        <v>9.8000000000000007</v>
      </c>
      <c r="M65" s="54">
        <f>L65/K65*100</f>
        <v>81.666666666666671</v>
      </c>
      <c r="N65" s="398">
        <v>0.81</v>
      </c>
      <c r="O65" s="328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</row>
    <row r="66" spans="1:144" s="14" customFormat="1" ht="12.75" hidden="1">
      <c r="A66" s="9"/>
      <c r="B66" s="10"/>
      <c r="C66" s="11"/>
      <c r="D66" s="10" t="s">
        <v>15</v>
      </c>
      <c r="E66" s="338">
        <v>16806.12</v>
      </c>
      <c r="F66" s="338">
        <f>12261.6+3964.03</f>
        <v>16225.630000000001</v>
      </c>
      <c r="G66" s="426">
        <f t="shared" si="4"/>
        <v>96.5459606381485</v>
      </c>
      <c r="H66" s="462"/>
      <c r="I66" s="11"/>
      <c r="J66" s="12"/>
      <c r="K66" s="290"/>
      <c r="L66" s="290"/>
      <c r="M66" s="12"/>
      <c r="N66" s="459"/>
      <c r="O66" s="328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</row>
    <row r="67" spans="1:144" s="14" customFormat="1" ht="12.75" hidden="1">
      <c r="A67" s="9"/>
      <c r="B67" s="10"/>
      <c r="C67" s="11"/>
      <c r="D67" s="10" t="s">
        <v>16</v>
      </c>
      <c r="E67" s="338">
        <v>150375.54999999999</v>
      </c>
      <c r="F67" s="338">
        <v>68974.8</v>
      </c>
      <c r="G67" s="426">
        <f t="shared" si="4"/>
        <v>45.868360913725674</v>
      </c>
      <c r="H67" s="462"/>
      <c r="I67" s="11"/>
      <c r="J67" s="12"/>
      <c r="K67" s="290"/>
      <c r="L67" s="290"/>
      <c r="M67" s="12"/>
      <c r="N67" s="459"/>
      <c r="O67" s="328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</row>
    <row r="68" spans="1:144" s="14" customFormat="1" ht="12.75" hidden="1">
      <c r="A68" s="9"/>
      <c r="B68" s="10"/>
      <c r="C68" s="11"/>
      <c r="D68" s="10" t="s">
        <v>15</v>
      </c>
      <c r="E68" s="338">
        <v>638.71</v>
      </c>
      <c r="F68" s="338">
        <f>100+538.71</f>
        <v>638.71</v>
      </c>
      <c r="G68" s="426">
        <f t="shared" si="4"/>
        <v>100</v>
      </c>
      <c r="H68" s="462"/>
      <c r="I68" s="11"/>
      <c r="J68" s="12"/>
      <c r="K68" s="290"/>
      <c r="L68" s="290"/>
      <c r="M68" s="12"/>
      <c r="N68" s="459"/>
      <c r="O68" s="328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</row>
    <row r="69" spans="1:144" s="23" customFormat="1" ht="27" customHeight="1">
      <c r="A69" s="20">
        <f>E69-F69</f>
        <v>0</v>
      </c>
      <c r="B69" s="71"/>
      <c r="C69" s="69" t="s">
        <v>28</v>
      </c>
      <c r="D69" s="465"/>
      <c r="E69" s="341">
        <v>0</v>
      </c>
      <c r="F69" s="341">
        <v>0</v>
      </c>
      <c r="G69" s="493"/>
      <c r="H69" s="498"/>
      <c r="I69" s="16"/>
      <c r="J69" s="22"/>
      <c r="K69" s="293"/>
      <c r="L69" s="293"/>
      <c r="M69" s="560">
        <v>81.7</v>
      </c>
      <c r="N69" s="559">
        <v>0.82</v>
      </c>
      <c r="O69" s="328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</row>
    <row r="70" spans="1:144" ht="26.25" customHeight="1">
      <c r="A70" s="7"/>
      <c r="B70" s="275" t="s">
        <v>634</v>
      </c>
      <c r="C70" s="749" t="s">
        <v>190</v>
      </c>
      <c r="D70" s="750"/>
      <c r="E70" s="750"/>
      <c r="F70" s="750"/>
      <c r="G70" s="750"/>
      <c r="H70" s="750"/>
      <c r="I70" s="750"/>
      <c r="J70" s="750"/>
      <c r="K70" s="750"/>
      <c r="L70" s="750"/>
      <c r="M70" s="750"/>
      <c r="N70" s="751"/>
    </row>
    <row r="71" spans="1:144" ht="28.5" customHeight="1">
      <c r="A71" s="7"/>
      <c r="B71" s="8"/>
      <c r="C71" s="757" t="s">
        <v>191</v>
      </c>
      <c r="D71" s="758"/>
      <c r="E71" s="758"/>
      <c r="F71" s="758"/>
      <c r="G71" s="758" t="e">
        <f t="shared" si="4"/>
        <v>#DIV/0!</v>
      </c>
      <c r="H71" s="758"/>
      <c r="I71" s="758"/>
      <c r="J71" s="758"/>
      <c r="K71" s="758"/>
      <c r="L71" s="758"/>
      <c r="M71" s="26"/>
      <c r="N71" s="531"/>
    </row>
    <row r="72" spans="1:144" ht="38.25" customHeight="1">
      <c r="A72" s="7"/>
      <c r="B72" s="8"/>
      <c r="C72" s="757" t="s">
        <v>192</v>
      </c>
      <c r="D72" s="758"/>
      <c r="E72" s="758"/>
      <c r="F72" s="758"/>
      <c r="G72" s="758" t="e">
        <f t="shared" si="4"/>
        <v>#DIV/0!</v>
      </c>
      <c r="H72" s="758"/>
      <c r="I72" s="758"/>
      <c r="J72" s="758"/>
      <c r="K72" s="758"/>
      <c r="L72" s="758"/>
      <c r="M72" s="26"/>
      <c r="N72" s="531"/>
    </row>
    <row r="73" spans="1:144" s="14" customFormat="1" ht="104.25" customHeight="1">
      <c r="A73" s="9"/>
      <c r="B73" s="10" t="s">
        <v>655</v>
      </c>
      <c r="C73" s="11" t="s">
        <v>367</v>
      </c>
      <c r="D73" s="10">
        <v>10</v>
      </c>
      <c r="E73" s="338">
        <v>3421556.77</v>
      </c>
      <c r="F73" s="338">
        <v>855389.19</v>
      </c>
      <c r="G73" s="426">
        <f>(F73/E73)*100</f>
        <v>24.999999926933842</v>
      </c>
      <c r="H73" s="462">
        <v>0.25</v>
      </c>
      <c r="I73" s="57" t="s">
        <v>193</v>
      </c>
      <c r="J73" s="12" t="s">
        <v>168</v>
      </c>
      <c r="K73" s="290">
        <v>3</v>
      </c>
      <c r="L73" s="290">
        <v>1</v>
      </c>
      <c r="M73" s="12">
        <f>L73/K73*100</f>
        <v>33.333333333333329</v>
      </c>
      <c r="N73" s="459">
        <v>0.33</v>
      </c>
      <c r="O73" s="328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</row>
    <row r="74" spans="1:144" s="14" customFormat="1" ht="86.25" customHeight="1">
      <c r="A74" s="9"/>
      <c r="B74" s="10" t="s">
        <v>656</v>
      </c>
      <c r="C74" s="11" t="s">
        <v>368</v>
      </c>
      <c r="D74" s="10" t="s">
        <v>369</v>
      </c>
      <c r="E74" s="338">
        <v>1629800</v>
      </c>
      <c r="F74" s="338">
        <v>1629800</v>
      </c>
      <c r="G74" s="460">
        <f>(F74/E74)*100</f>
        <v>100</v>
      </c>
      <c r="H74" s="462">
        <v>0.99</v>
      </c>
      <c r="I74" s="58" t="s">
        <v>194</v>
      </c>
      <c r="J74" s="206" t="s">
        <v>168</v>
      </c>
      <c r="K74" s="302">
        <v>2</v>
      </c>
      <c r="L74" s="302">
        <v>2</v>
      </c>
      <c r="M74" s="206">
        <v>100</v>
      </c>
      <c r="N74" s="459">
        <v>1</v>
      </c>
      <c r="O74" s="328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</row>
    <row r="75" spans="1:144" s="82" customFormat="1" ht="25.5" customHeight="1">
      <c r="B75" s="83"/>
      <c r="C75" s="78" t="s">
        <v>44</v>
      </c>
      <c r="D75" s="100"/>
      <c r="E75" s="341">
        <f>E73+E74</f>
        <v>5051356.7699999996</v>
      </c>
      <c r="F75" s="341">
        <f>F73+F74</f>
        <v>2485189.19</v>
      </c>
      <c r="G75" s="558">
        <f>F75/E75*100</f>
        <v>49.198449112910311</v>
      </c>
      <c r="H75" s="525">
        <v>0.5</v>
      </c>
      <c r="I75" s="85"/>
      <c r="J75" s="85"/>
      <c r="K75" s="297"/>
      <c r="L75" s="297"/>
      <c r="M75" s="561">
        <v>66.5</v>
      </c>
      <c r="N75" s="278">
        <v>0.67</v>
      </c>
      <c r="O75" s="328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</row>
    <row r="76" spans="1:144" hidden="1">
      <c r="A76" s="7"/>
      <c r="B76" s="8"/>
      <c r="C76" s="757" t="s">
        <v>23</v>
      </c>
      <c r="D76" s="758"/>
      <c r="E76" s="758"/>
      <c r="F76" s="758"/>
      <c r="G76" s="758"/>
      <c r="H76" s="758"/>
      <c r="I76" s="758"/>
      <c r="J76" s="758"/>
      <c r="K76" s="758"/>
      <c r="L76" s="758"/>
      <c r="M76" s="26"/>
      <c r="N76" s="531"/>
    </row>
    <row r="77" spans="1:144" s="14" customFormat="1" ht="38.25" hidden="1">
      <c r="A77" s="9"/>
      <c r="B77" s="10" t="s">
        <v>29</v>
      </c>
      <c r="C77" s="11" t="s">
        <v>30</v>
      </c>
      <c r="D77" s="10" t="s">
        <v>15</v>
      </c>
      <c r="E77" s="338">
        <v>100</v>
      </c>
      <c r="F77" s="338">
        <v>100</v>
      </c>
      <c r="G77" s="426">
        <f t="shared" si="4"/>
        <v>100</v>
      </c>
      <c r="H77" s="462"/>
      <c r="I77" s="11" t="s">
        <v>31</v>
      </c>
      <c r="J77" s="12" t="s">
        <v>12</v>
      </c>
      <c r="K77" s="290">
        <v>71</v>
      </c>
      <c r="L77" s="290">
        <v>76.5</v>
      </c>
      <c r="M77" s="12">
        <f>L77/K77</f>
        <v>1.0774647887323943</v>
      </c>
      <c r="N77" s="459"/>
      <c r="O77" s="328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</row>
    <row r="78" spans="1:144" hidden="1">
      <c r="A78" s="7"/>
      <c r="B78" s="8"/>
      <c r="C78" s="757" t="s">
        <v>32</v>
      </c>
      <c r="D78" s="758"/>
      <c r="E78" s="758"/>
      <c r="F78" s="758"/>
      <c r="G78" s="758"/>
      <c r="H78" s="758"/>
      <c r="I78" s="758"/>
      <c r="J78" s="758"/>
      <c r="K78" s="758"/>
      <c r="L78" s="758"/>
      <c r="M78" s="26"/>
      <c r="N78" s="531"/>
    </row>
    <row r="79" spans="1:144" s="14" customFormat="1" ht="80.25" hidden="1" customHeight="1">
      <c r="A79" s="9"/>
      <c r="B79" s="10" t="s">
        <v>33</v>
      </c>
      <c r="C79" s="27" t="s">
        <v>34</v>
      </c>
      <c r="D79" s="10" t="s">
        <v>15</v>
      </c>
      <c r="E79" s="338">
        <v>3077.58</v>
      </c>
      <c r="F79" s="338">
        <v>3014.92</v>
      </c>
      <c r="G79" s="426">
        <f>F79/E79*100</f>
        <v>97.963984689268841</v>
      </c>
      <c r="H79" s="462"/>
      <c r="I79" s="11" t="s">
        <v>35</v>
      </c>
      <c r="J79" s="12" t="s">
        <v>12</v>
      </c>
      <c r="K79" s="290">
        <v>23.7</v>
      </c>
      <c r="L79" s="290">
        <v>25.2</v>
      </c>
      <c r="M79" s="12">
        <f>L79/K79</f>
        <v>1.0632911392405062</v>
      </c>
      <c r="N79" s="459"/>
      <c r="O79" s="328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</row>
    <row r="80" spans="1:144" s="14" customFormat="1" ht="12.75" hidden="1">
      <c r="A80" s="9"/>
      <c r="B80" s="10" t="s">
        <v>36</v>
      </c>
      <c r="C80" s="11" t="s">
        <v>37</v>
      </c>
      <c r="D80" s="10" t="s">
        <v>15</v>
      </c>
      <c r="E80" s="338">
        <v>302.14999999999998</v>
      </c>
      <c r="F80" s="338">
        <f>193.5+108.45</f>
        <v>301.95</v>
      </c>
      <c r="G80" s="426">
        <f>F80/E80*100</f>
        <v>99.933807711401627</v>
      </c>
      <c r="H80" s="462"/>
      <c r="I80" s="19"/>
      <c r="J80" s="19"/>
      <c r="K80" s="292"/>
      <c r="L80" s="292"/>
      <c r="M80" s="12"/>
      <c r="N80" s="459"/>
      <c r="O80" s="328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</row>
    <row r="81" spans="1:144" hidden="1">
      <c r="A81" s="7"/>
      <c r="B81" s="8"/>
      <c r="C81" s="757" t="s">
        <v>38</v>
      </c>
      <c r="D81" s="758"/>
      <c r="E81" s="758"/>
      <c r="F81" s="758"/>
      <c r="G81" s="758"/>
      <c r="H81" s="758"/>
      <c r="I81" s="758"/>
      <c r="J81" s="758"/>
      <c r="K81" s="758"/>
      <c r="L81" s="758"/>
      <c r="M81" s="26"/>
      <c r="N81" s="531"/>
    </row>
    <row r="82" spans="1:144" s="14" customFormat="1" ht="38.25" hidden="1">
      <c r="A82" s="9"/>
      <c r="B82" s="10" t="s">
        <v>39</v>
      </c>
      <c r="C82" s="11" t="s">
        <v>40</v>
      </c>
      <c r="D82" s="10" t="s">
        <v>15</v>
      </c>
      <c r="E82" s="338">
        <v>493</v>
      </c>
      <c r="F82" s="338">
        <v>160</v>
      </c>
      <c r="G82" s="426">
        <f>F82/E82*100</f>
        <v>32.454361054766736</v>
      </c>
      <c r="H82" s="462"/>
      <c r="I82" s="11"/>
      <c r="J82" s="12"/>
      <c r="K82" s="290"/>
      <c r="L82" s="290"/>
      <c r="M82" s="12"/>
      <c r="N82" s="459"/>
      <c r="O82" s="328"/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</row>
    <row r="83" spans="1:144" hidden="1">
      <c r="A83" s="7"/>
      <c r="B83" s="8"/>
      <c r="C83" s="757" t="s">
        <v>41</v>
      </c>
      <c r="D83" s="758"/>
      <c r="E83" s="758"/>
      <c r="F83" s="758"/>
      <c r="G83" s="758"/>
      <c r="H83" s="758"/>
      <c r="I83" s="758"/>
      <c r="J83" s="758"/>
      <c r="K83" s="758"/>
      <c r="L83" s="758"/>
      <c r="M83" s="26"/>
      <c r="N83" s="531"/>
    </row>
    <row r="84" spans="1:144" s="14" customFormat="1" ht="38.25" hidden="1">
      <c r="A84" s="9"/>
      <c r="B84" s="10" t="s">
        <v>42</v>
      </c>
      <c r="C84" s="11" t="s">
        <v>43</v>
      </c>
      <c r="D84" s="10" t="s">
        <v>15</v>
      </c>
      <c r="E84" s="338">
        <v>3397.22</v>
      </c>
      <c r="F84" s="338">
        <f>2100.79+1293.07</f>
        <v>3393.8599999999997</v>
      </c>
      <c r="G84" s="426">
        <f>F84/E84*100</f>
        <v>99.901095601697847</v>
      </c>
      <c r="H84" s="462"/>
      <c r="I84" s="11"/>
      <c r="J84" s="12"/>
      <c r="K84" s="290"/>
      <c r="L84" s="290"/>
      <c r="M84" s="12"/>
      <c r="N84" s="459"/>
      <c r="O84" s="328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404"/>
      <c r="AA84" s="404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</row>
    <row r="85" spans="1:144" s="23" customFormat="1" ht="21" hidden="1" customHeight="1">
      <c r="A85" s="20">
        <f>E85-F85</f>
        <v>2566566.8000000003</v>
      </c>
      <c r="B85" s="28"/>
      <c r="C85" s="171" t="s">
        <v>44</v>
      </c>
      <c r="D85" s="466"/>
      <c r="E85" s="344">
        <f>E73+E82+E79+E80+E84+E77</f>
        <v>3428926.72</v>
      </c>
      <c r="F85" s="344">
        <f>F73+F82+F79+F80+F84+F77</f>
        <v>862359.91999999993</v>
      </c>
      <c r="G85" s="426">
        <f>F85/E85*100</f>
        <v>25.149558168452195</v>
      </c>
      <c r="H85" s="462" t="e">
        <f>#REF!/G85*100</f>
        <v>#REF!</v>
      </c>
      <c r="I85" s="16"/>
      <c r="J85" s="22"/>
      <c r="K85" s="293"/>
      <c r="L85" s="293"/>
      <c r="M85" s="17">
        <f>(M79+M73+M77)/3</f>
        <v>11.824696420435409</v>
      </c>
      <c r="N85" s="532" t="e">
        <f>M85*0.4+H85*0.4+'[1]Внесение изменений'!H4*0.2</f>
        <v>#REF!</v>
      </c>
      <c r="O85" s="328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</row>
    <row r="86" spans="1:144" ht="18.75" hidden="1">
      <c r="A86" s="7"/>
      <c r="B86" s="24"/>
      <c r="C86" s="749" t="s">
        <v>45</v>
      </c>
      <c r="D86" s="750"/>
      <c r="E86" s="750"/>
      <c r="F86" s="750"/>
      <c r="G86" s="750"/>
      <c r="H86" s="750"/>
      <c r="I86" s="750"/>
      <c r="J86" s="750"/>
      <c r="K86" s="750"/>
      <c r="L86" s="750"/>
      <c r="M86" s="750"/>
      <c r="N86" s="751"/>
    </row>
    <row r="87" spans="1:144" ht="17.25" hidden="1" customHeight="1">
      <c r="A87" s="7"/>
      <c r="B87" s="8"/>
      <c r="C87" s="757" t="s">
        <v>46</v>
      </c>
      <c r="D87" s="758"/>
      <c r="E87" s="758"/>
      <c r="F87" s="758"/>
      <c r="G87" s="758"/>
      <c r="H87" s="758"/>
      <c r="I87" s="758"/>
      <c r="J87" s="758"/>
      <c r="K87" s="758"/>
      <c r="L87" s="758"/>
      <c r="M87" s="26"/>
      <c r="N87" s="531"/>
    </row>
    <row r="88" spans="1:144" hidden="1">
      <c r="A88" s="7"/>
      <c r="B88" s="8"/>
      <c r="C88" s="757" t="s">
        <v>47</v>
      </c>
      <c r="D88" s="758"/>
      <c r="E88" s="758"/>
      <c r="F88" s="758"/>
      <c r="G88" s="758"/>
      <c r="H88" s="758"/>
      <c r="I88" s="758"/>
      <c r="J88" s="758"/>
      <c r="K88" s="758"/>
      <c r="L88" s="758"/>
      <c r="M88" s="26"/>
      <c r="N88" s="531"/>
    </row>
    <row r="89" spans="1:144" s="14" customFormat="1" ht="76.5" hidden="1" customHeight="1">
      <c r="A89" s="9"/>
      <c r="B89" s="10" t="s">
        <v>48</v>
      </c>
      <c r="C89" s="11" t="s">
        <v>49</v>
      </c>
      <c r="D89" s="10" t="s">
        <v>15</v>
      </c>
      <c r="E89" s="338">
        <v>46036.53</v>
      </c>
      <c r="F89" s="338">
        <f>32872.77+9844.22</f>
        <v>42716.99</v>
      </c>
      <c r="G89" s="426">
        <f>F89/E89*100</f>
        <v>92.789334904259718</v>
      </c>
      <c r="H89" s="462"/>
      <c r="I89" s="11" t="s">
        <v>50</v>
      </c>
      <c r="J89" s="12" t="s">
        <v>12</v>
      </c>
      <c r="K89" s="290">
        <v>100</v>
      </c>
      <c r="L89" s="290">
        <v>100</v>
      </c>
      <c r="M89" s="12">
        <f>L89/K89</f>
        <v>1</v>
      </c>
      <c r="N89" s="459"/>
      <c r="O89" s="328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</row>
    <row r="90" spans="1:144" s="14" customFormat="1" ht="63.75" hidden="1">
      <c r="A90" s="9"/>
      <c r="B90" s="10"/>
      <c r="C90" s="11"/>
      <c r="D90" s="10"/>
      <c r="E90" s="338"/>
      <c r="F90" s="338"/>
      <c r="G90" s="426"/>
      <c r="H90" s="462"/>
      <c r="I90" s="11" t="s">
        <v>51</v>
      </c>
      <c r="J90" s="12" t="s">
        <v>12</v>
      </c>
      <c r="K90" s="290">
        <v>100</v>
      </c>
      <c r="L90" s="290">
        <v>100</v>
      </c>
      <c r="M90" s="12">
        <f>L90/K90</f>
        <v>1</v>
      </c>
      <c r="N90" s="459"/>
      <c r="O90" s="328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</row>
    <row r="91" spans="1:144" s="23" customFormat="1" ht="18.75" hidden="1" customHeight="1">
      <c r="A91" s="20">
        <f>E91-F91</f>
        <v>3319.5400000000009</v>
      </c>
      <c r="B91" s="28"/>
      <c r="C91" s="171" t="s">
        <v>52</v>
      </c>
      <c r="D91" s="466"/>
      <c r="E91" s="344">
        <f>E89</f>
        <v>46036.53</v>
      </c>
      <c r="F91" s="344">
        <f>F89</f>
        <v>42716.99</v>
      </c>
      <c r="G91" s="426">
        <f>F91/E91*100</f>
        <v>92.789334904259718</v>
      </c>
      <c r="H91" s="462" t="e">
        <f>#REF!/G91*100</f>
        <v>#REF!</v>
      </c>
      <c r="I91" s="16"/>
      <c r="J91" s="22"/>
      <c r="K91" s="293"/>
      <c r="L91" s="293"/>
      <c r="M91" s="29">
        <f>(M90+M89)/2</f>
        <v>1</v>
      </c>
      <c r="N91" s="533" t="e">
        <f>M91*0.4+H91*0.4+'[1]Внесение изменений'!H4*0.2</f>
        <v>#REF!</v>
      </c>
      <c r="O91" s="328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</row>
    <row r="92" spans="1:144" ht="18.75" hidden="1">
      <c r="A92" s="7"/>
      <c r="B92" s="24"/>
      <c r="C92" s="749" t="s">
        <v>53</v>
      </c>
      <c r="D92" s="750"/>
      <c r="E92" s="750"/>
      <c r="F92" s="750"/>
      <c r="G92" s="750"/>
      <c r="H92" s="750"/>
      <c r="I92" s="750"/>
      <c r="J92" s="750"/>
      <c r="K92" s="750"/>
      <c r="L92" s="751"/>
      <c r="M92" s="30"/>
      <c r="N92" s="534"/>
    </row>
    <row r="93" spans="1:144" ht="34.5" hidden="1" customHeight="1">
      <c r="A93" s="7"/>
      <c r="B93" s="8"/>
      <c r="C93" s="757" t="s">
        <v>54</v>
      </c>
      <c r="D93" s="758"/>
      <c r="E93" s="758"/>
      <c r="F93" s="758"/>
      <c r="G93" s="758"/>
      <c r="H93" s="758"/>
      <c r="I93" s="758"/>
      <c r="J93" s="758"/>
      <c r="K93" s="758"/>
      <c r="L93" s="758"/>
      <c r="M93" s="26"/>
      <c r="N93" s="531"/>
    </row>
    <row r="94" spans="1:144" ht="25.5" hidden="1" customHeight="1">
      <c r="A94" s="7"/>
      <c r="B94" s="8"/>
      <c r="C94" s="757" t="s">
        <v>55</v>
      </c>
      <c r="D94" s="758"/>
      <c r="E94" s="758"/>
      <c r="F94" s="758"/>
      <c r="G94" s="758"/>
      <c r="H94" s="758"/>
      <c r="I94" s="758"/>
      <c r="J94" s="758"/>
      <c r="K94" s="758"/>
      <c r="L94" s="758"/>
      <c r="M94" s="26"/>
      <c r="N94" s="531"/>
    </row>
    <row r="95" spans="1:144" s="14" customFormat="1" ht="38.25" hidden="1">
      <c r="A95" s="9"/>
      <c r="B95" s="10" t="s">
        <v>56</v>
      </c>
      <c r="C95" s="11" t="s">
        <v>57</v>
      </c>
      <c r="D95" s="10" t="s">
        <v>15</v>
      </c>
      <c r="E95" s="338">
        <v>300</v>
      </c>
      <c r="F95" s="338">
        <v>300</v>
      </c>
      <c r="G95" s="426">
        <f t="shared" ref="G95:G100" si="5">F95/E95*100</f>
        <v>100</v>
      </c>
      <c r="H95" s="462"/>
      <c r="I95" s="11" t="s">
        <v>58</v>
      </c>
      <c r="J95" s="12" t="s">
        <v>27</v>
      </c>
      <c r="K95" s="290">
        <v>9</v>
      </c>
      <c r="L95" s="290">
        <v>7</v>
      </c>
      <c r="M95" s="12">
        <f>L95/K95</f>
        <v>0.77777777777777779</v>
      </c>
      <c r="N95" s="459"/>
      <c r="O95" s="328"/>
      <c r="P95" s="404"/>
      <c r="Q95" s="404"/>
      <c r="R95" s="404"/>
      <c r="S95" s="404"/>
      <c r="T95" s="404"/>
      <c r="U95" s="404"/>
      <c r="V95" s="404"/>
      <c r="W95" s="404"/>
      <c r="X95" s="404"/>
      <c r="Y95" s="404"/>
      <c r="Z95" s="404"/>
      <c r="AA95" s="404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</row>
    <row r="96" spans="1:144" hidden="1">
      <c r="A96" s="7"/>
      <c r="B96" s="8"/>
      <c r="C96" s="757" t="s">
        <v>59</v>
      </c>
      <c r="D96" s="758"/>
      <c r="E96" s="758"/>
      <c r="F96" s="758"/>
      <c r="G96" s="758"/>
      <c r="H96" s="758"/>
      <c r="I96" s="758"/>
      <c r="J96" s="758"/>
      <c r="K96" s="758"/>
      <c r="L96" s="758"/>
      <c r="M96" s="12"/>
      <c r="N96" s="531"/>
    </row>
    <row r="97" spans="1:144" s="14" customFormat="1" ht="40.5" hidden="1" customHeight="1">
      <c r="A97" s="9"/>
      <c r="B97" s="10" t="s">
        <v>60</v>
      </c>
      <c r="C97" s="11" t="s">
        <v>61</v>
      </c>
      <c r="D97" s="10" t="s">
        <v>15</v>
      </c>
      <c r="E97" s="338">
        <v>190</v>
      </c>
      <c r="F97" s="338">
        <v>190</v>
      </c>
      <c r="G97" s="426">
        <f t="shared" si="5"/>
        <v>100</v>
      </c>
      <c r="H97" s="462"/>
      <c r="I97" s="11" t="s">
        <v>62</v>
      </c>
      <c r="J97" s="12" t="s">
        <v>12</v>
      </c>
      <c r="K97" s="290">
        <v>0.6</v>
      </c>
      <c r="L97" s="290">
        <v>0.8</v>
      </c>
      <c r="M97" s="12">
        <f>L97/K97</f>
        <v>1.3333333333333335</v>
      </c>
      <c r="N97" s="277"/>
      <c r="O97" s="328"/>
      <c r="P97" s="404"/>
      <c r="Q97" s="404"/>
      <c r="R97" s="404"/>
      <c r="S97" s="404"/>
      <c r="T97" s="404"/>
      <c r="U97" s="404"/>
      <c r="V97" s="404"/>
      <c r="W97" s="404"/>
      <c r="X97" s="404"/>
      <c r="Y97" s="404"/>
      <c r="Z97" s="404"/>
      <c r="AA97" s="404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</row>
    <row r="98" spans="1:144" s="14" customFormat="1" ht="70.5" hidden="1" customHeight="1">
      <c r="A98" s="9"/>
      <c r="B98" s="10"/>
      <c r="C98" s="11"/>
      <c r="D98" s="10"/>
      <c r="E98" s="338"/>
      <c r="F98" s="338"/>
      <c r="G98" s="426"/>
      <c r="H98" s="462"/>
      <c r="I98" s="11" t="s">
        <v>63</v>
      </c>
      <c r="J98" s="12" t="s">
        <v>12</v>
      </c>
      <c r="K98" s="290">
        <v>63</v>
      </c>
      <c r="L98" s="290">
        <v>65</v>
      </c>
      <c r="M98" s="12">
        <f>L98/K98</f>
        <v>1.0317460317460319</v>
      </c>
      <c r="N98" s="277"/>
      <c r="O98" s="328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4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</row>
    <row r="99" spans="1:144" hidden="1">
      <c r="A99" s="7"/>
      <c r="B99" s="8"/>
      <c r="C99" s="172" t="s">
        <v>64</v>
      </c>
      <c r="D99" s="467"/>
      <c r="E99" s="345"/>
      <c r="F99" s="345"/>
      <c r="G99" s="491"/>
      <c r="H99" s="508"/>
      <c r="I99" s="31"/>
      <c r="J99" s="31"/>
      <c r="K99" s="298"/>
      <c r="L99" s="298"/>
      <c r="M99" s="12"/>
      <c r="N99" s="844"/>
    </row>
    <row r="100" spans="1:144" s="14" customFormat="1" ht="25.5" hidden="1">
      <c r="A100" s="9"/>
      <c r="B100" s="10" t="s">
        <v>65</v>
      </c>
      <c r="C100" s="11" t="s">
        <v>66</v>
      </c>
      <c r="D100" s="10" t="s">
        <v>15</v>
      </c>
      <c r="E100" s="338">
        <v>240</v>
      </c>
      <c r="F100" s="338">
        <v>240</v>
      </c>
      <c r="G100" s="416">
        <f t="shared" si="5"/>
        <v>100</v>
      </c>
      <c r="H100" s="509"/>
      <c r="I100" s="32" t="s">
        <v>67</v>
      </c>
      <c r="J100" s="12" t="s">
        <v>12</v>
      </c>
      <c r="K100" s="290">
        <v>6</v>
      </c>
      <c r="L100" s="290">
        <v>7</v>
      </c>
      <c r="M100" s="12">
        <f>L100/K100</f>
        <v>1.1666666666666667</v>
      </c>
      <c r="N100" s="844"/>
      <c r="O100" s="328"/>
      <c r="P100" s="404"/>
      <c r="Q100" s="404"/>
      <c r="R100" s="404"/>
      <c r="S100" s="404"/>
      <c r="T100" s="404"/>
      <c r="U100" s="404"/>
      <c r="V100" s="404"/>
      <c r="W100" s="404"/>
      <c r="X100" s="404"/>
      <c r="Y100" s="404"/>
      <c r="Z100" s="404"/>
      <c r="AA100" s="404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0"/>
      <c r="EG100" s="140"/>
      <c r="EH100" s="140"/>
      <c r="EI100" s="140"/>
      <c r="EJ100" s="140"/>
      <c r="EK100" s="140"/>
      <c r="EL100" s="140"/>
      <c r="EM100" s="140"/>
      <c r="EN100" s="140"/>
    </row>
    <row r="101" spans="1:144" s="23" customFormat="1" ht="21" hidden="1" customHeight="1">
      <c r="A101" s="20"/>
      <c r="B101" s="28"/>
      <c r="C101" s="171" t="s">
        <v>68</v>
      </c>
      <c r="D101" s="466"/>
      <c r="E101" s="344">
        <f>E100+E97+E95</f>
        <v>730</v>
      </c>
      <c r="F101" s="344">
        <f>F100+F97+F95</f>
        <v>730</v>
      </c>
      <c r="G101" s="426">
        <f>F101/E101*100</f>
        <v>100</v>
      </c>
      <c r="H101" s="462" t="e">
        <f>#REF!/G101*100</f>
        <v>#REF!</v>
      </c>
      <c r="I101" s="16"/>
      <c r="J101" s="22"/>
      <c r="K101" s="293"/>
      <c r="L101" s="293"/>
      <c r="M101" s="29">
        <f>(M100+M98+M97+M95)/4</f>
        <v>1.0773809523809526</v>
      </c>
      <c r="N101" s="533" t="e">
        <f>M101*0.4+H101*0.4+'[1]Внесение изменений'!H4*0.2</f>
        <v>#REF!</v>
      </c>
      <c r="O101" s="328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</row>
    <row r="102" spans="1:144" ht="18.75" hidden="1">
      <c r="A102" s="7"/>
      <c r="B102" s="24"/>
      <c r="C102" s="749" t="s">
        <v>69</v>
      </c>
      <c r="D102" s="750"/>
      <c r="E102" s="750"/>
      <c r="F102" s="750"/>
      <c r="G102" s="750"/>
      <c r="H102" s="750"/>
      <c r="I102" s="750"/>
      <c r="J102" s="750"/>
      <c r="K102" s="750"/>
      <c r="L102" s="750"/>
      <c r="M102" s="750"/>
      <c r="N102" s="751"/>
    </row>
    <row r="103" spans="1:144" hidden="1">
      <c r="A103" s="7"/>
      <c r="B103" s="8"/>
      <c r="C103" s="757" t="s">
        <v>70</v>
      </c>
      <c r="D103" s="758"/>
      <c r="E103" s="758"/>
      <c r="F103" s="758"/>
      <c r="G103" s="758"/>
      <c r="H103" s="758"/>
      <c r="I103" s="758"/>
      <c r="J103" s="758"/>
      <c r="K103" s="758"/>
      <c r="L103" s="758"/>
      <c r="M103" s="26"/>
      <c r="N103" s="531"/>
    </row>
    <row r="104" spans="1:144" hidden="1">
      <c r="A104" s="7"/>
      <c r="B104" s="8"/>
      <c r="C104" s="757" t="s">
        <v>71</v>
      </c>
      <c r="D104" s="758"/>
      <c r="E104" s="758"/>
      <c r="F104" s="758"/>
      <c r="G104" s="758"/>
      <c r="H104" s="758"/>
      <c r="I104" s="758"/>
      <c r="J104" s="758"/>
      <c r="K104" s="758"/>
      <c r="L104" s="758"/>
      <c r="M104" s="26"/>
      <c r="N104" s="531"/>
    </row>
    <row r="105" spans="1:144" s="14" customFormat="1" ht="57.75" hidden="1" customHeight="1">
      <c r="A105" s="9"/>
      <c r="B105" s="10" t="s">
        <v>72</v>
      </c>
      <c r="C105" s="11" t="s">
        <v>73</v>
      </c>
      <c r="D105" s="10"/>
      <c r="E105" s="338">
        <f>SUM(E106:E107)</f>
        <v>33118.1</v>
      </c>
      <c r="F105" s="338">
        <f>SUM(F106:F107)</f>
        <v>32521.1</v>
      </c>
      <c r="G105" s="426">
        <f>F105/E105*100</f>
        <v>98.197360355817509</v>
      </c>
      <c r="H105" s="462"/>
      <c r="I105" s="11" t="s">
        <v>74</v>
      </c>
      <c r="J105" s="12" t="s">
        <v>12</v>
      </c>
      <c r="K105" s="290">
        <v>100</v>
      </c>
      <c r="L105" s="290">
        <v>100</v>
      </c>
      <c r="M105" s="12">
        <f>L105/K105</f>
        <v>1</v>
      </c>
      <c r="N105" s="459"/>
      <c r="O105" s="328"/>
      <c r="P105" s="404"/>
      <c r="Q105" s="404"/>
      <c r="R105" s="404"/>
      <c r="S105" s="404"/>
      <c r="T105" s="404"/>
      <c r="U105" s="404"/>
      <c r="V105" s="404"/>
      <c r="W105" s="404"/>
      <c r="X105" s="404"/>
      <c r="Y105" s="404"/>
      <c r="Z105" s="404"/>
      <c r="AA105" s="404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</row>
    <row r="106" spans="1:144" s="14" customFormat="1" ht="25.5" hidden="1">
      <c r="A106" s="9"/>
      <c r="B106" s="10"/>
      <c r="C106" s="11"/>
      <c r="D106" s="10" t="s">
        <v>15</v>
      </c>
      <c r="E106" s="338">
        <v>26460.1</v>
      </c>
      <c r="F106" s="338">
        <v>25973.98</v>
      </c>
      <c r="G106" s="426">
        <f>F106/E106*100</f>
        <v>98.162818734623087</v>
      </c>
      <c r="H106" s="462"/>
      <c r="I106" s="11" t="s">
        <v>75</v>
      </c>
      <c r="J106" s="12" t="s">
        <v>12</v>
      </c>
      <c r="K106" s="290">
        <v>99.1</v>
      </c>
      <c r="L106" s="290">
        <v>91.2</v>
      </c>
      <c r="M106" s="12">
        <f>L106/K106</f>
        <v>0.92028254288597389</v>
      </c>
      <c r="N106" s="459"/>
      <c r="O106" s="328"/>
      <c r="P106" s="404"/>
      <c r="Q106" s="404"/>
      <c r="R106" s="404"/>
      <c r="S106" s="404"/>
      <c r="T106" s="404"/>
      <c r="U106" s="404"/>
      <c r="V106" s="404"/>
      <c r="W106" s="404"/>
      <c r="X106" s="404"/>
      <c r="Y106" s="404"/>
      <c r="Z106" s="404"/>
      <c r="AA106" s="404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0"/>
      <c r="EG106" s="140"/>
      <c r="EH106" s="140"/>
      <c r="EI106" s="140"/>
      <c r="EJ106" s="140"/>
      <c r="EK106" s="140"/>
      <c r="EL106" s="140"/>
      <c r="EM106" s="140"/>
      <c r="EN106" s="140"/>
    </row>
    <row r="107" spans="1:144" s="14" customFormat="1" ht="12.75" hidden="1">
      <c r="A107" s="9"/>
      <c r="B107" s="10"/>
      <c r="C107" s="11"/>
      <c r="D107" s="10" t="s">
        <v>16</v>
      </c>
      <c r="E107" s="338">
        <v>6658</v>
      </c>
      <c r="F107" s="338">
        <v>6547.12</v>
      </c>
      <c r="G107" s="426">
        <f>F107/E107*100</f>
        <v>98.334635025533188</v>
      </c>
      <c r="H107" s="462"/>
      <c r="I107" s="11"/>
      <c r="J107" s="12"/>
      <c r="K107" s="290"/>
      <c r="L107" s="290"/>
      <c r="M107" s="12"/>
      <c r="N107" s="459"/>
      <c r="O107" s="328"/>
      <c r="P107" s="404"/>
      <c r="Q107" s="404"/>
      <c r="R107" s="404"/>
      <c r="S107" s="404"/>
      <c r="T107" s="404"/>
      <c r="U107" s="404"/>
      <c r="V107" s="404"/>
      <c r="W107" s="404"/>
      <c r="X107" s="404"/>
      <c r="Y107" s="404"/>
      <c r="Z107" s="404"/>
      <c r="AA107" s="404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0"/>
      <c r="EG107" s="140"/>
      <c r="EH107" s="140"/>
      <c r="EI107" s="140"/>
      <c r="EJ107" s="140"/>
      <c r="EK107" s="140"/>
      <c r="EL107" s="140"/>
      <c r="EM107" s="140"/>
      <c r="EN107" s="140"/>
    </row>
    <row r="108" spans="1:144" s="14" customFormat="1" ht="30.75" hidden="1" customHeight="1">
      <c r="A108" s="9"/>
      <c r="B108" s="10" t="s">
        <v>76</v>
      </c>
      <c r="C108" s="11" t="s">
        <v>77</v>
      </c>
      <c r="D108" s="10" t="s">
        <v>15</v>
      </c>
      <c r="E108" s="338">
        <v>29715.3</v>
      </c>
      <c r="F108" s="338">
        <v>29595.32</v>
      </c>
      <c r="G108" s="426">
        <f>F108/E108*100</f>
        <v>99.596234936211317</v>
      </c>
      <c r="H108" s="462"/>
      <c r="I108" s="11"/>
      <c r="J108" s="12"/>
      <c r="K108" s="290"/>
      <c r="L108" s="290"/>
      <c r="M108" s="12"/>
      <c r="N108" s="459"/>
      <c r="O108" s="328"/>
      <c r="P108" s="404"/>
      <c r="Q108" s="404"/>
      <c r="R108" s="404"/>
      <c r="S108" s="404"/>
      <c r="T108" s="404"/>
      <c r="U108" s="404"/>
      <c r="V108" s="404"/>
      <c r="W108" s="404"/>
      <c r="X108" s="404"/>
      <c r="Y108" s="404"/>
      <c r="Z108" s="404"/>
      <c r="AA108" s="404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0"/>
      <c r="EG108" s="140"/>
      <c r="EH108" s="140"/>
      <c r="EI108" s="140"/>
      <c r="EJ108" s="140"/>
      <c r="EK108" s="140"/>
      <c r="EL108" s="140"/>
      <c r="EM108" s="140"/>
      <c r="EN108" s="140"/>
    </row>
    <row r="109" spans="1:144" s="23" customFormat="1" ht="21" hidden="1" customHeight="1">
      <c r="A109" s="20">
        <f>E109-F109</f>
        <v>716.97999999999593</v>
      </c>
      <c r="B109" s="28"/>
      <c r="C109" s="171" t="s">
        <v>78</v>
      </c>
      <c r="D109" s="466"/>
      <c r="E109" s="344">
        <f>E105+E108</f>
        <v>62833.399999999994</v>
      </c>
      <c r="F109" s="344">
        <f>F105+F108</f>
        <v>62116.42</v>
      </c>
      <c r="G109" s="426">
        <f>F109/E109*100</f>
        <v>98.85891898257934</v>
      </c>
      <c r="H109" s="462" t="e">
        <f>#REF!/G109*100</f>
        <v>#REF!</v>
      </c>
      <c r="I109" s="16"/>
      <c r="J109" s="22"/>
      <c r="K109" s="293"/>
      <c r="L109" s="293"/>
      <c r="M109" s="29">
        <f>(M106+M105)/2</f>
        <v>0.96014127144298689</v>
      </c>
      <c r="N109" s="533" t="e">
        <f>M109*0.4+H109*0.4+'[1]Внесение изменений'!H4*0.2</f>
        <v>#REF!</v>
      </c>
      <c r="O109" s="328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</row>
    <row r="110" spans="1:144" ht="18.75" hidden="1">
      <c r="A110" s="7"/>
      <c r="B110" s="24"/>
      <c r="C110" s="749" t="s">
        <v>79</v>
      </c>
      <c r="D110" s="750"/>
      <c r="E110" s="750"/>
      <c r="F110" s="750"/>
      <c r="G110" s="750"/>
      <c r="H110" s="750"/>
      <c r="I110" s="750"/>
      <c r="J110" s="750"/>
      <c r="K110" s="750"/>
      <c r="L110" s="751"/>
      <c r="M110" s="30"/>
      <c r="N110" s="534"/>
    </row>
    <row r="111" spans="1:144" hidden="1">
      <c r="A111" s="7"/>
      <c r="B111" s="8"/>
      <c r="C111" s="757" t="s">
        <v>80</v>
      </c>
      <c r="D111" s="758"/>
      <c r="E111" s="758"/>
      <c r="F111" s="758"/>
      <c r="G111" s="758"/>
      <c r="H111" s="758"/>
      <c r="I111" s="758"/>
      <c r="J111" s="758"/>
      <c r="K111" s="758"/>
      <c r="L111" s="758"/>
      <c r="M111" s="26"/>
      <c r="N111" s="531"/>
    </row>
    <row r="112" spans="1:144" hidden="1">
      <c r="A112" s="7"/>
      <c r="B112" s="8"/>
      <c r="C112" s="757" t="s">
        <v>81</v>
      </c>
      <c r="D112" s="758"/>
      <c r="E112" s="758"/>
      <c r="F112" s="758"/>
      <c r="G112" s="758"/>
      <c r="H112" s="758"/>
      <c r="I112" s="758"/>
      <c r="J112" s="758"/>
      <c r="K112" s="758"/>
      <c r="L112" s="758"/>
      <c r="M112" s="26"/>
      <c r="N112" s="531"/>
    </row>
    <row r="113" spans="1:145" s="14" customFormat="1" ht="58.5" hidden="1" customHeight="1">
      <c r="A113" s="9"/>
      <c r="B113" s="10" t="s">
        <v>82</v>
      </c>
      <c r="C113" s="11" t="s">
        <v>83</v>
      </c>
      <c r="D113" s="10" t="s">
        <v>16</v>
      </c>
      <c r="E113" s="338">
        <v>2399</v>
      </c>
      <c r="F113" s="338">
        <v>2254.98</v>
      </c>
      <c r="G113" s="426">
        <f t="shared" ref="G113:G119" si="6">F113/E113*100</f>
        <v>93.996665277198829</v>
      </c>
      <c r="H113" s="462"/>
      <c r="I113" s="11" t="s">
        <v>84</v>
      </c>
      <c r="J113" s="12" t="s">
        <v>12</v>
      </c>
      <c r="K113" s="290">
        <v>25</v>
      </c>
      <c r="L113" s="290">
        <v>21.5</v>
      </c>
      <c r="M113" s="12">
        <f t="shared" ref="M113:M118" si="7">L113/K113</f>
        <v>0.86</v>
      </c>
      <c r="N113" s="459"/>
      <c r="O113" s="328"/>
      <c r="P113" s="404"/>
      <c r="Q113" s="404"/>
      <c r="R113" s="404"/>
      <c r="S113" s="404"/>
      <c r="T113" s="404"/>
      <c r="U113" s="404"/>
      <c r="V113" s="404"/>
      <c r="W113" s="404"/>
      <c r="X113" s="404"/>
      <c r="Y113" s="404"/>
      <c r="Z113" s="404"/>
      <c r="AA113" s="404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</row>
    <row r="114" spans="1:145" s="14" customFormat="1" ht="51" hidden="1">
      <c r="A114" s="9"/>
      <c r="B114" s="10" t="s">
        <v>85</v>
      </c>
      <c r="C114" s="11" t="s">
        <v>86</v>
      </c>
      <c r="D114" s="10" t="s">
        <v>16</v>
      </c>
      <c r="E114" s="338">
        <v>1000</v>
      </c>
      <c r="F114" s="338">
        <v>900</v>
      </c>
      <c r="G114" s="426">
        <f t="shared" si="6"/>
        <v>90</v>
      </c>
      <c r="H114" s="462"/>
      <c r="I114" s="11" t="s">
        <v>87</v>
      </c>
      <c r="J114" s="12" t="s">
        <v>12</v>
      </c>
      <c r="K114" s="290">
        <v>100</v>
      </c>
      <c r="L114" s="290">
        <v>100</v>
      </c>
      <c r="M114" s="12">
        <f t="shared" si="7"/>
        <v>1</v>
      </c>
      <c r="N114" s="459"/>
      <c r="O114" s="328"/>
      <c r="P114" s="404"/>
      <c r="Q114" s="404"/>
      <c r="R114" s="404"/>
      <c r="S114" s="404"/>
      <c r="T114" s="404"/>
      <c r="U114" s="404"/>
      <c r="V114" s="404"/>
      <c r="W114" s="404"/>
      <c r="X114" s="404"/>
      <c r="Y114" s="404"/>
      <c r="Z114" s="404"/>
      <c r="AA114" s="404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</row>
    <row r="115" spans="1:145" s="14" customFormat="1" ht="68.25" hidden="1" customHeight="1">
      <c r="A115" s="9"/>
      <c r="B115" s="10" t="s">
        <v>88</v>
      </c>
      <c r="C115" s="11" t="s">
        <v>89</v>
      </c>
      <c r="D115" s="10" t="s">
        <v>16</v>
      </c>
      <c r="E115" s="338">
        <v>1200</v>
      </c>
      <c r="F115" s="338">
        <v>1200</v>
      </c>
      <c r="G115" s="426">
        <f t="shared" si="6"/>
        <v>100</v>
      </c>
      <c r="H115" s="462"/>
      <c r="I115" s="11" t="s">
        <v>90</v>
      </c>
      <c r="J115" s="12" t="s">
        <v>12</v>
      </c>
      <c r="K115" s="290">
        <v>100</v>
      </c>
      <c r="L115" s="290">
        <v>100</v>
      </c>
      <c r="M115" s="12">
        <f t="shared" si="7"/>
        <v>1</v>
      </c>
      <c r="N115" s="459"/>
      <c r="O115" s="328"/>
      <c r="P115" s="404"/>
      <c r="Q115" s="404"/>
      <c r="R115" s="404"/>
      <c r="S115" s="404"/>
      <c r="T115" s="404"/>
      <c r="U115" s="404"/>
      <c r="V115" s="404"/>
      <c r="W115" s="404"/>
      <c r="X115" s="404"/>
      <c r="Y115" s="404"/>
      <c r="Z115" s="404"/>
      <c r="AA115" s="404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</row>
    <row r="116" spans="1:145" s="14" customFormat="1" ht="76.5" hidden="1">
      <c r="A116" s="9"/>
      <c r="B116" s="10" t="s">
        <v>91</v>
      </c>
      <c r="C116" s="11" t="s">
        <v>92</v>
      </c>
      <c r="D116" s="10" t="s">
        <v>16</v>
      </c>
      <c r="E116" s="338">
        <v>4417</v>
      </c>
      <c r="F116" s="338">
        <v>3738.23</v>
      </c>
      <c r="G116" s="426">
        <f t="shared" si="6"/>
        <v>84.632782431514613</v>
      </c>
      <c r="H116" s="462"/>
      <c r="I116" s="11" t="s">
        <v>93</v>
      </c>
      <c r="J116" s="12" t="s">
        <v>12</v>
      </c>
      <c r="K116" s="290">
        <v>100</v>
      </c>
      <c r="L116" s="290">
        <v>100</v>
      </c>
      <c r="M116" s="12">
        <f t="shared" si="7"/>
        <v>1</v>
      </c>
      <c r="N116" s="459"/>
      <c r="O116" s="328"/>
      <c r="P116" s="404"/>
      <c r="Q116" s="404"/>
      <c r="R116" s="404"/>
      <c r="S116" s="404"/>
      <c r="T116" s="404"/>
      <c r="U116" s="404"/>
      <c r="V116" s="404"/>
      <c r="W116" s="404"/>
      <c r="X116" s="404"/>
      <c r="Y116" s="404"/>
      <c r="Z116" s="404"/>
      <c r="AA116" s="404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</row>
    <row r="117" spans="1:145" s="14" customFormat="1" ht="73.5" hidden="1" customHeight="1">
      <c r="A117" s="9"/>
      <c r="B117" s="10" t="s">
        <v>94</v>
      </c>
      <c r="C117" s="11" t="s">
        <v>95</v>
      </c>
      <c r="D117" s="10" t="s">
        <v>16</v>
      </c>
      <c r="E117" s="338">
        <v>5367</v>
      </c>
      <c r="F117" s="338">
        <v>5321.57</v>
      </c>
      <c r="G117" s="426">
        <f t="shared" si="6"/>
        <v>99.153530836594001</v>
      </c>
      <c r="H117" s="462"/>
      <c r="I117" s="11" t="s">
        <v>96</v>
      </c>
      <c r="J117" s="12" t="s">
        <v>12</v>
      </c>
      <c r="K117" s="290">
        <v>100</v>
      </c>
      <c r="L117" s="290">
        <v>100</v>
      </c>
      <c r="M117" s="12">
        <f t="shared" si="7"/>
        <v>1</v>
      </c>
      <c r="N117" s="459"/>
      <c r="O117" s="328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</row>
    <row r="118" spans="1:145" s="14" customFormat="1" ht="63.75" hidden="1">
      <c r="A118" s="9"/>
      <c r="B118" s="10" t="s">
        <v>97</v>
      </c>
      <c r="C118" s="11" t="s">
        <v>98</v>
      </c>
      <c r="D118" s="10" t="s">
        <v>16</v>
      </c>
      <c r="E118" s="338">
        <v>14134</v>
      </c>
      <c r="F118" s="338">
        <v>14057.95</v>
      </c>
      <c r="G118" s="426">
        <f t="shared" si="6"/>
        <v>99.461935757747284</v>
      </c>
      <c r="H118" s="462"/>
      <c r="I118" s="11" t="s">
        <v>99</v>
      </c>
      <c r="J118" s="12" t="s">
        <v>12</v>
      </c>
      <c r="K118" s="290">
        <v>100</v>
      </c>
      <c r="L118" s="290">
        <v>100</v>
      </c>
      <c r="M118" s="12">
        <f t="shared" si="7"/>
        <v>1</v>
      </c>
      <c r="N118" s="459"/>
      <c r="O118" s="328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</row>
    <row r="119" spans="1:145" s="14" customFormat="1" ht="49.5" hidden="1" customHeight="1">
      <c r="A119" s="9"/>
      <c r="B119" s="10" t="s">
        <v>100</v>
      </c>
      <c r="C119" s="11" t="s">
        <v>101</v>
      </c>
      <c r="D119" s="10" t="s">
        <v>16</v>
      </c>
      <c r="E119" s="338">
        <v>2243</v>
      </c>
      <c r="F119" s="338">
        <v>2220.02</v>
      </c>
      <c r="G119" s="426">
        <f t="shared" si="6"/>
        <v>98.975479268836381</v>
      </c>
      <c r="H119" s="462"/>
      <c r="I119" s="11"/>
      <c r="J119" s="12"/>
      <c r="K119" s="290"/>
      <c r="L119" s="290"/>
      <c r="M119" s="12"/>
      <c r="N119" s="459"/>
      <c r="O119" s="328"/>
      <c r="P119" s="404"/>
      <c r="Q119" s="404"/>
      <c r="R119" s="404"/>
      <c r="S119" s="404"/>
      <c r="T119" s="404"/>
      <c r="U119" s="404"/>
      <c r="V119" s="404"/>
      <c r="W119" s="404"/>
      <c r="X119" s="404"/>
      <c r="Y119" s="404"/>
      <c r="Z119" s="404"/>
      <c r="AA119" s="404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0"/>
      <c r="EG119" s="140"/>
      <c r="EH119" s="140"/>
      <c r="EI119" s="140"/>
      <c r="EJ119" s="140"/>
      <c r="EK119" s="140"/>
      <c r="EL119" s="140"/>
      <c r="EM119" s="140"/>
      <c r="EN119" s="140"/>
    </row>
    <row r="120" spans="1:145" s="23" customFormat="1" ht="21" hidden="1" customHeight="1">
      <c r="A120" s="20">
        <f>E120-F120</f>
        <v>1067.25</v>
      </c>
      <c r="B120" s="28"/>
      <c r="C120" s="171" t="s">
        <v>102</v>
      </c>
      <c r="D120" s="466"/>
      <c r="E120" s="344">
        <f>SUM(E113:E119)</f>
        <v>30760</v>
      </c>
      <c r="F120" s="344">
        <f>SUM(F113:F119)</f>
        <v>29692.75</v>
      </c>
      <c r="G120" s="426">
        <f>F120/E120*100</f>
        <v>96.530396618985691</v>
      </c>
      <c r="H120" s="462" t="e">
        <f>#REF!/G120*100</f>
        <v>#REF!</v>
      </c>
      <c r="I120" s="16"/>
      <c r="J120" s="22"/>
      <c r="K120" s="293"/>
      <c r="L120" s="293"/>
      <c r="M120" s="25">
        <f>(M118+M117+M116+M115+M114+M113)/6</f>
        <v>0.97666666666666668</v>
      </c>
      <c r="N120" s="535" t="e">
        <f>M120*0.4+H120*0.4+'[1]Внесение изменений'!H4*0.2</f>
        <v>#REF!</v>
      </c>
      <c r="O120" s="328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</row>
    <row r="121" spans="1:145" s="72" customFormat="1" ht="27.75" customHeight="1">
      <c r="B121" s="562" t="s">
        <v>635</v>
      </c>
      <c r="C121" s="800" t="s">
        <v>195</v>
      </c>
      <c r="D121" s="801"/>
      <c r="E121" s="801"/>
      <c r="F121" s="801"/>
      <c r="G121" s="801"/>
      <c r="H121" s="801"/>
      <c r="I121" s="801"/>
      <c r="J121" s="801"/>
      <c r="K121" s="801"/>
      <c r="L121" s="801"/>
      <c r="M121" s="802"/>
      <c r="N121" s="536"/>
      <c r="O121" s="328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</row>
    <row r="122" spans="1:145" s="73" customFormat="1" ht="21" customHeight="1">
      <c r="B122" s="74"/>
      <c r="C122" s="803" t="s">
        <v>203</v>
      </c>
      <c r="D122" s="804"/>
      <c r="E122" s="804"/>
      <c r="F122" s="804"/>
      <c r="G122" s="804"/>
      <c r="H122" s="804"/>
      <c r="I122" s="804"/>
      <c r="J122" s="804"/>
      <c r="K122" s="804"/>
      <c r="L122" s="804"/>
      <c r="M122" s="804"/>
      <c r="N122" s="805"/>
      <c r="O122" s="328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</row>
    <row r="123" spans="1:145" s="73" customFormat="1" ht="31.5" customHeight="1">
      <c r="B123" s="74"/>
      <c r="C123" s="803" t="s">
        <v>196</v>
      </c>
      <c r="D123" s="804"/>
      <c r="E123" s="804"/>
      <c r="F123" s="804"/>
      <c r="G123" s="804"/>
      <c r="H123" s="804"/>
      <c r="I123" s="804"/>
      <c r="J123" s="804"/>
      <c r="K123" s="804"/>
      <c r="L123" s="804"/>
      <c r="M123" s="804"/>
      <c r="N123" s="805"/>
      <c r="O123" s="328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</row>
    <row r="124" spans="1:145" s="73" customFormat="1" ht="50.25" customHeight="1">
      <c r="B124" s="75"/>
      <c r="C124" s="831" t="s">
        <v>197</v>
      </c>
      <c r="D124" s="832"/>
      <c r="E124" s="832"/>
      <c r="F124" s="832"/>
      <c r="G124" s="832"/>
      <c r="H124" s="832"/>
      <c r="I124" s="832"/>
      <c r="J124" s="832"/>
      <c r="K124" s="832"/>
      <c r="L124" s="832"/>
      <c r="M124" s="832"/>
      <c r="N124" s="832"/>
      <c r="O124" s="328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</row>
    <row r="125" spans="1:145" s="76" customFormat="1" ht="90.75" customHeight="1">
      <c r="B125" s="247" t="s">
        <v>48</v>
      </c>
      <c r="C125" s="12" t="s">
        <v>621</v>
      </c>
      <c r="D125" s="38">
        <v>10</v>
      </c>
      <c r="E125" s="346">
        <v>47600</v>
      </c>
      <c r="F125" s="346">
        <v>47600</v>
      </c>
      <c r="G125" s="50">
        <f>(F125/E125)*100</f>
        <v>100</v>
      </c>
      <c r="H125" s="510">
        <v>1</v>
      </c>
      <c r="I125" s="49" t="s">
        <v>198</v>
      </c>
      <c r="J125" s="165" t="s">
        <v>412</v>
      </c>
      <c r="K125" s="299">
        <v>5</v>
      </c>
      <c r="L125" s="299">
        <v>5</v>
      </c>
      <c r="M125" s="165">
        <v>100</v>
      </c>
      <c r="N125" s="537">
        <v>1</v>
      </c>
      <c r="O125" s="328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  <c r="EO125" s="150"/>
    </row>
    <row r="126" spans="1:145" s="76" customFormat="1" ht="144.75" customHeight="1">
      <c r="B126" s="247" t="s">
        <v>657</v>
      </c>
      <c r="C126" s="12" t="s">
        <v>418</v>
      </c>
      <c r="D126" s="38" t="s">
        <v>365</v>
      </c>
      <c r="E126" s="346">
        <v>20000</v>
      </c>
      <c r="F126" s="346">
        <v>20000</v>
      </c>
      <c r="G126" s="50">
        <f t="shared" ref="G126:G130" si="8">(F126/E126)*100</f>
        <v>100</v>
      </c>
      <c r="H126" s="510">
        <v>1</v>
      </c>
      <c r="I126" s="49" t="s">
        <v>199</v>
      </c>
      <c r="J126" s="165" t="s">
        <v>412</v>
      </c>
      <c r="K126" s="299">
        <v>5</v>
      </c>
      <c r="L126" s="299">
        <v>5</v>
      </c>
      <c r="M126" s="165">
        <v>100</v>
      </c>
      <c r="N126" s="537">
        <v>1</v>
      </c>
      <c r="O126" s="328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150"/>
    </row>
    <row r="127" spans="1:145" s="76" customFormat="1" ht="66" customHeight="1">
      <c r="B127" s="247" t="s">
        <v>658</v>
      </c>
      <c r="C127" s="12" t="s">
        <v>741</v>
      </c>
      <c r="D127" s="38" t="s">
        <v>365</v>
      </c>
      <c r="E127" s="346">
        <v>9152122</v>
      </c>
      <c r="F127" s="346">
        <v>9121463.9800000004</v>
      </c>
      <c r="G127" s="50">
        <f t="shared" si="8"/>
        <v>99.665017358815817</v>
      </c>
      <c r="H127" s="510">
        <v>0.99</v>
      </c>
      <c r="I127" s="49" t="s">
        <v>200</v>
      </c>
      <c r="J127" s="165" t="s">
        <v>412</v>
      </c>
      <c r="K127" s="299">
        <v>5</v>
      </c>
      <c r="L127" s="299">
        <v>5</v>
      </c>
      <c r="M127" s="165">
        <v>100</v>
      </c>
      <c r="N127" s="537">
        <v>1</v>
      </c>
      <c r="O127" s="328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150"/>
    </row>
    <row r="128" spans="1:145" s="76" customFormat="1" ht="66" customHeight="1">
      <c r="B128" s="247" t="s">
        <v>659</v>
      </c>
      <c r="C128" s="12" t="s">
        <v>394</v>
      </c>
      <c r="D128" s="38" t="s">
        <v>365</v>
      </c>
      <c r="E128" s="346">
        <v>4323857</v>
      </c>
      <c r="F128" s="346">
        <v>4312589.3</v>
      </c>
      <c r="G128" s="50">
        <f t="shared" si="8"/>
        <v>99.739406275461931</v>
      </c>
      <c r="H128" s="510">
        <v>0.99</v>
      </c>
      <c r="I128" s="49" t="s">
        <v>663</v>
      </c>
      <c r="J128" s="165" t="s">
        <v>412</v>
      </c>
      <c r="K128" s="299">
        <v>5</v>
      </c>
      <c r="L128" s="299">
        <v>5</v>
      </c>
      <c r="M128" s="165">
        <v>100</v>
      </c>
      <c r="N128" s="537">
        <v>1</v>
      </c>
      <c r="O128" s="328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150"/>
    </row>
    <row r="129" spans="1:145" s="76" customFormat="1" ht="66" customHeight="1">
      <c r="B129" s="247" t="s">
        <v>660</v>
      </c>
      <c r="C129" s="12" t="s">
        <v>622</v>
      </c>
      <c r="D129" s="38" t="s">
        <v>365</v>
      </c>
      <c r="E129" s="346">
        <v>1311742</v>
      </c>
      <c r="F129" s="346">
        <v>1305913.3899999999</v>
      </c>
      <c r="G129" s="50">
        <f t="shared" si="8"/>
        <v>99.555658810955194</v>
      </c>
      <c r="H129" s="510">
        <v>0.99</v>
      </c>
      <c r="I129" s="49"/>
      <c r="J129" s="165"/>
      <c r="K129" s="299"/>
      <c r="L129" s="299"/>
      <c r="M129" s="165"/>
      <c r="N129" s="537"/>
      <c r="O129" s="328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150"/>
    </row>
    <row r="130" spans="1:145" s="76" customFormat="1" ht="66" customHeight="1">
      <c r="B130" s="247" t="s">
        <v>661</v>
      </c>
      <c r="C130" s="12" t="s">
        <v>623</v>
      </c>
      <c r="D130" s="38" t="s">
        <v>365</v>
      </c>
      <c r="E130" s="346">
        <v>2725200</v>
      </c>
      <c r="F130" s="346">
        <v>2709282.99</v>
      </c>
      <c r="G130" s="50">
        <f t="shared" si="8"/>
        <v>99.415932408630567</v>
      </c>
      <c r="H130" s="510">
        <v>0.99</v>
      </c>
      <c r="I130" s="49"/>
      <c r="J130" s="165"/>
      <c r="K130" s="299"/>
      <c r="L130" s="299"/>
      <c r="M130" s="165"/>
      <c r="N130" s="537"/>
      <c r="O130" s="328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150"/>
    </row>
    <row r="131" spans="1:145" s="64" customFormat="1" ht="24" customHeight="1">
      <c r="A131" s="62"/>
      <c r="B131" s="77"/>
      <c r="C131" s="78" t="s">
        <v>201</v>
      </c>
      <c r="D131" s="468"/>
      <c r="E131" s="563">
        <f>E125+E126+E127+E128+E129+E130</f>
        <v>17580521</v>
      </c>
      <c r="F131" s="563">
        <f>F125+F126+F127+F128+F129+F130</f>
        <v>17516849.660000004</v>
      </c>
      <c r="G131" s="101">
        <f>F131/E131*100</f>
        <v>99.637830187171389</v>
      </c>
      <c r="H131" s="575">
        <v>0.99</v>
      </c>
      <c r="I131" s="65"/>
      <c r="J131" s="63"/>
      <c r="K131" s="300"/>
      <c r="L131" s="300"/>
      <c r="M131" s="560">
        <v>100</v>
      </c>
      <c r="N131" s="574">
        <v>1</v>
      </c>
      <c r="O131" s="328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255"/>
    </row>
    <row r="132" spans="1:145" s="564" customFormat="1" ht="39" customHeight="1">
      <c r="A132" s="564">
        <f>F132/F152*100</f>
        <v>1834.4428328037779</v>
      </c>
      <c r="B132" s="565"/>
      <c r="C132" s="566" t="s">
        <v>662</v>
      </c>
      <c r="D132" s="565"/>
      <c r="E132" s="567">
        <f>E56+E69+E75+E131</f>
        <v>359891817.57999992</v>
      </c>
      <c r="F132" s="567">
        <f>F56+F69+F75+F131</f>
        <v>351925291.54000008</v>
      </c>
      <c r="G132" s="572">
        <f>F132/E132*100</f>
        <v>97.78641090159573</v>
      </c>
      <c r="H132" s="573">
        <v>0.98</v>
      </c>
      <c r="I132" s="738" t="s">
        <v>355</v>
      </c>
      <c r="J132" s="739"/>
      <c r="K132" s="739"/>
      <c r="L132" s="739"/>
      <c r="M132" s="576">
        <v>0.94</v>
      </c>
      <c r="N132" s="571">
        <v>0.91</v>
      </c>
      <c r="O132" s="568"/>
      <c r="P132" s="569"/>
      <c r="Q132" s="569"/>
      <c r="R132" s="569"/>
      <c r="S132" s="569"/>
      <c r="T132" s="569"/>
      <c r="U132" s="569"/>
      <c r="V132" s="569"/>
      <c r="W132" s="569"/>
      <c r="X132" s="569"/>
      <c r="Y132" s="569"/>
      <c r="Z132" s="569"/>
      <c r="AA132" s="569"/>
      <c r="AB132" s="570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570"/>
      <c r="AN132" s="570"/>
      <c r="AO132" s="570"/>
      <c r="AP132" s="570"/>
      <c r="AQ132" s="570"/>
      <c r="AR132" s="570"/>
      <c r="AS132" s="570"/>
      <c r="AT132" s="570"/>
      <c r="AU132" s="570"/>
      <c r="AV132" s="570"/>
      <c r="AW132" s="570"/>
      <c r="AX132" s="570"/>
      <c r="AY132" s="570"/>
      <c r="AZ132" s="570"/>
      <c r="BA132" s="570"/>
      <c r="BB132" s="570"/>
      <c r="BC132" s="570"/>
      <c r="BD132" s="570"/>
      <c r="BE132" s="570"/>
      <c r="BF132" s="570"/>
      <c r="BG132" s="570"/>
      <c r="BH132" s="570"/>
      <c r="BI132" s="570"/>
      <c r="BJ132" s="570"/>
      <c r="BK132" s="570"/>
      <c r="BL132" s="570"/>
      <c r="BM132" s="570"/>
      <c r="BN132" s="570"/>
      <c r="BO132" s="570"/>
      <c r="BP132" s="570"/>
      <c r="BQ132" s="570"/>
      <c r="BR132" s="570"/>
      <c r="BS132" s="570"/>
      <c r="BT132" s="570"/>
      <c r="BU132" s="570"/>
      <c r="BV132" s="570"/>
      <c r="BW132" s="570"/>
      <c r="BX132" s="570"/>
      <c r="BY132" s="570"/>
      <c r="BZ132" s="570"/>
      <c r="CA132" s="570"/>
      <c r="CB132" s="570"/>
      <c r="CC132" s="570"/>
      <c r="CD132" s="570"/>
      <c r="CE132" s="570"/>
      <c r="CF132" s="570"/>
      <c r="CG132" s="570"/>
      <c r="CH132" s="570"/>
      <c r="CI132" s="570"/>
      <c r="CJ132" s="570"/>
      <c r="CK132" s="570"/>
      <c r="CL132" s="570"/>
      <c r="CM132" s="570"/>
      <c r="CN132" s="570"/>
      <c r="CO132" s="570"/>
      <c r="CP132" s="570"/>
      <c r="CQ132" s="570"/>
      <c r="CR132" s="570"/>
      <c r="CS132" s="570"/>
      <c r="CT132" s="570"/>
      <c r="CU132" s="570"/>
      <c r="CV132" s="570"/>
      <c r="CW132" s="570"/>
      <c r="CX132" s="570"/>
      <c r="CY132" s="570"/>
      <c r="CZ132" s="570"/>
      <c r="DA132" s="570"/>
      <c r="DB132" s="570"/>
      <c r="DC132" s="570"/>
      <c r="DD132" s="570"/>
      <c r="DE132" s="570"/>
      <c r="DF132" s="570"/>
      <c r="DG132" s="570"/>
      <c r="DH132" s="570"/>
      <c r="DI132" s="570"/>
      <c r="DJ132" s="570"/>
      <c r="DK132" s="570"/>
      <c r="DL132" s="570"/>
      <c r="DM132" s="570"/>
      <c r="DN132" s="570"/>
      <c r="DO132" s="570"/>
      <c r="DP132" s="570"/>
      <c r="DQ132" s="570"/>
      <c r="DR132" s="570"/>
      <c r="DS132" s="570"/>
      <c r="DT132" s="570"/>
      <c r="DU132" s="570"/>
      <c r="DV132" s="570"/>
      <c r="DW132" s="570"/>
      <c r="DX132" s="570"/>
      <c r="DY132" s="570"/>
      <c r="DZ132" s="570"/>
      <c r="EA132" s="570"/>
      <c r="EB132" s="570"/>
      <c r="EC132" s="570"/>
      <c r="ED132" s="570"/>
      <c r="EE132" s="570"/>
      <c r="EF132" s="570"/>
      <c r="EG132" s="570"/>
      <c r="EH132" s="570"/>
      <c r="EI132" s="570"/>
      <c r="EJ132" s="570"/>
      <c r="EK132" s="570"/>
      <c r="EL132" s="570"/>
      <c r="EM132" s="570"/>
      <c r="EN132" s="570"/>
    </row>
    <row r="133" spans="1:145" s="207" customFormat="1" ht="18.75">
      <c r="A133" s="207">
        <f>E132-F132</f>
        <v>7966526.0399998426</v>
      </c>
      <c r="B133" s="146"/>
      <c r="C133" s="177" t="s">
        <v>665</v>
      </c>
      <c r="D133" s="577" t="s">
        <v>669</v>
      </c>
      <c r="E133" s="578">
        <v>17960944.120000001</v>
      </c>
      <c r="F133" s="578">
        <v>17797934.73</v>
      </c>
      <c r="G133" s="460"/>
      <c r="H133" s="509"/>
      <c r="I133" s="743"/>
      <c r="J133" s="744"/>
      <c r="K133" s="744"/>
      <c r="L133" s="744"/>
      <c r="M133" s="68"/>
      <c r="N133" s="540"/>
      <c r="O133" s="330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  <c r="EB133" s="208"/>
      <c r="EC133" s="208"/>
      <c r="ED133" s="208"/>
      <c r="EE133" s="208"/>
      <c r="EF133" s="208"/>
      <c r="EG133" s="208"/>
      <c r="EH133" s="208"/>
      <c r="EI133" s="208"/>
      <c r="EJ133" s="208"/>
      <c r="EK133" s="208"/>
      <c r="EL133" s="208"/>
      <c r="EM133" s="208"/>
      <c r="EN133" s="208"/>
    </row>
    <row r="134" spans="1:145" s="207" customFormat="1" ht="18.75">
      <c r="B134" s="146"/>
      <c r="C134" s="177" t="s">
        <v>666</v>
      </c>
      <c r="D134" s="577" t="s">
        <v>363</v>
      </c>
      <c r="E134" s="578">
        <v>210247744.24000001</v>
      </c>
      <c r="F134" s="578">
        <v>207132410.44</v>
      </c>
      <c r="G134" s="460"/>
      <c r="H134" s="509"/>
      <c r="I134" s="457"/>
      <c r="J134" s="458"/>
      <c r="K134" s="458"/>
      <c r="L134" s="458"/>
      <c r="M134" s="68"/>
      <c r="N134" s="540"/>
      <c r="O134" s="330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  <c r="EB134" s="208"/>
      <c r="EC134" s="208"/>
      <c r="ED134" s="208"/>
      <c r="EE134" s="208"/>
      <c r="EF134" s="208"/>
      <c r="EG134" s="208"/>
      <c r="EH134" s="208"/>
      <c r="EI134" s="208"/>
      <c r="EJ134" s="208"/>
      <c r="EK134" s="208"/>
      <c r="EL134" s="208"/>
      <c r="EM134" s="208"/>
      <c r="EN134" s="208"/>
    </row>
    <row r="135" spans="1:145" s="207" customFormat="1" ht="31.5">
      <c r="B135" s="146"/>
      <c r="C135" s="177" t="s">
        <v>667</v>
      </c>
      <c r="D135" s="577" t="s">
        <v>670</v>
      </c>
      <c r="E135" s="578">
        <f>E132-E133-E134-E136</f>
        <v>131658129.21999991</v>
      </c>
      <c r="F135" s="578">
        <f>F132-F133-F134-F136</f>
        <v>126969946.37000006</v>
      </c>
      <c r="G135" s="460"/>
      <c r="H135" s="509"/>
      <c r="I135" s="457"/>
      <c r="J135" s="458"/>
      <c r="K135" s="458"/>
      <c r="L135" s="458"/>
      <c r="M135" s="68"/>
      <c r="N135" s="540"/>
      <c r="O135" s="330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  <c r="EB135" s="208"/>
      <c r="EC135" s="208"/>
      <c r="ED135" s="208"/>
      <c r="EE135" s="208"/>
      <c r="EF135" s="208"/>
      <c r="EG135" s="208"/>
      <c r="EH135" s="208"/>
      <c r="EI135" s="208"/>
      <c r="EJ135" s="208"/>
      <c r="EK135" s="208"/>
      <c r="EL135" s="208"/>
      <c r="EM135" s="208"/>
      <c r="EN135" s="208"/>
    </row>
    <row r="136" spans="1:145" s="207" customFormat="1" ht="18.75">
      <c r="B136" s="146"/>
      <c r="C136" s="177" t="s">
        <v>668</v>
      </c>
      <c r="D136" s="577" t="s">
        <v>652</v>
      </c>
      <c r="E136" s="578">
        <v>25000</v>
      </c>
      <c r="F136" s="578">
        <v>25000</v>
      </c>
      <c r="G136" s="460"/>
      <c r="H136" s="509"/>
      <c r="I136" s="743"/>
      <c r="J136" s="744"/>
      <c r="K136" s="744"/>
      <c r="L136" s="744"/>
      <c r="M136" s="68"/>
      <c r="N136" s="540"/>
      <c r="O136" s="330"/>
      <c r="P136" s="442"/>
      <c r="Q136" s="442"/>
      <c r="R136" s="442"/>
      <c r="S136" s="442"/>
      <c r="T136" s="442"/>
      <c r="U136" s="442"/>
      <c r="V136" s="442"/>
      <c r="W136" s="442"/>
      <c r="X136" s="443"/>
      <c r="Y136" s="443"/>
      <c r="Z136" s="443"/>
      <c r="AA136" s="443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08"/>
      <c r="BU136" s="208"/>
      <c r="BV136" s="208"/>
      <c r="BW136" s="208"/>
      <c r="BX136" s="208"/>
      <c r="BY136" s="208"/>
      <c r="BZ136" s="208"/>
      <c r="CA136" s="208"/>
      <c r="CB136" s="208"/>
      <c r="CC136" s="208"/>
      <c r="CD136" s="208"/>
      <c r="CE136" s="208"/>
      <c r="CF136" s="208"/>
      <c r="CG136" s="208"/>
      <c r="CH136" s="208"/>
      <c r="CI136" s="208"/>
      <c r="CJ136" s="208"/>
      <c r="CK136" s="208"/>
      <c r="CL136" s="208"/>
      <c r="CM136" s="208"/>
      <c r="CN136" s="208"/>
      <c r="CO136" s="208"/>
      <c r="CP136" s="208"/>
      <c r="CQ136" s="208"/>
      <c r="CR136" s="208"/>
      <c r="CS136" s="208"/>
      <c r="CT136" s="208"/>
      <c r="CU136" s="208"/>
      <c r="CV136" s="208"/>
      <c r="CW136" s="208"/>
      <c r="CX136" s="208"/>
      <c r="CY136" s="208"/>
      <c r="CZ136" s="208"/>
      <c r="DA136" s="208"/>
      <c r="DB136" s="208"/>
      <c r="DC136" s="208"/>
      <c r="DD136" s="208"/>
      <c r="DE136" s="208"/>
      <c r="DF136" s="208"/>
      <c r="DG136" s="208"/>
      <c r="DH136" s="208"/>
      <c r="DI136" s="208"/>
      <c r="DJ136" s="208"/>
      <c r="DK136" s="208"/>
      <c r="DL136" s="208"/>
      <c r="DM136" s="208"/>
      <c r="DN136" s="208"/>
      <c r="DO136" s="208"/>
      <c r="DP136" s="208"/>
      <c r="DQ136" s="208"/>
      <c r="DR136" s="208"/>
      <c r="DS136" s="208"/>
      <c r="DT136" s="208"/>
      <c r="DU136" s="208"/>
      <c r="DV136" s="208"/>
      <c r="DW136" s="208"/>
      <c r="DX136" s="208"/>
      <c r="DY136" s="208"/>
      <c r="DZ136" s="208"/>
      <c r="EA136" s="208"/>
      <c r="EB136" s="208"/>
      <c r="EC136" s="208"/>
      <c r="ED136" s="208"/>
      <c r="EE136" s="208"/>
      <c r="EF136" s="208"/>
      <c r="EG136" s="208"/>
      <c r="EH136" s="208"/>
      <c r="EI136" s="208"/>
      <c r="EJ136" s="208"/>
      <c r="EK136" s="208"/>
      <c r="EL136" s="208"/>
      <c r="EM136" s="208"/>
      <c r="EN136" s="208"/>
    </row>
    <row r="137" spans="1:145" s="1" customFormat="1" ht="49.5" customHeight="1">
      <c r="B137" s="203"/>
      <c r="C137" s="745" t="s">
        <v>804</v>
      </c>
      <c r="D137" s="746"/>
      <c r="E137" s="746"/>
      <c r="F137" s="746"/>
      <c r="G137" s="746"/>
      <c r="H137" s="746"/>
      <c r="I137" s="746"/>
      <c r="J137" s="746"/>
      <c r="K137" s="746"/>
      <c r="L137" s="746"/>
      <c r="M137" s="746"/>
      <c r="N137" s="818"/>
      <c r="O137" s="330"/>
      <c r="P137" s="442"/>
      <c r="Q137" s="442"/>
      <c r="R137" s="442"/>
      <c r="S137" s="442"/>
      <c r="T137" s="442"/>
      <c r="U137" s="442"/>
      <c r="V137" s="442"/>
      <c r="W137" s="442"/>
      <c r="X137" s="442"/>
      <c r="Y137" s="442"/>
      <c r="Z137" s="442"/>
      <c r="AA137" s="442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  <c r="CJ137" s="137"/>
      <c r="CK137" s="137"/>
      <c r="CL137" s="137"/>
      <c r="CM137" s="137"/>
      <c r="CN137" s="137"/>
      <c r="CO137" s="137"/>
      <c r="CP137" s="137"/>
      <c r="CQ137" s="137"/>
      <c r="CR137" s="137"/>
      <c r="CS137" s="137"/>
      <c r="CT137" s="137"/>
      <c r="CU137" s="137"/>
      <c r="CV137" s="137"/>
      <c r="CW137" s="137"/>
      <c r="CX137" s="137"/>
      <c r="CY137" s="137"/>
      <c r="CZ137" s="137"/>
      <c r="DA137" s="137"/>
      <c r="DB137" s="137"/>
      <c r="DC137" s="137"/>
      <c r="DD137" s="137"/>
      <c r="DE137" s="137"/>
      <c r="DF137" s="137"/>
      <c r="DG137" s="137"/>
      <c r="DH137" s="137"/>
      <c r="DI137" s="137"/>
      <c r="DJ137" s="137"/>
      <c r="DK137" s="137"/>
      <c r="DL137" s="137"/>
      <c r="DM137" s="137"/>
      <c r="DN137" s="137"/>
      <c r="DO137" s="137"/>
      <c r="DP137" s="137"/>
      <c r="DQ137" s="137"/>
      <c r="DR137" s="137"/>
      <c r="DS137" s="137"/>
      <c r="DT137" s="137"/>
      <c r="DU137" s="137"/>
      <c r="DV137" s="137"/>
      <c r="DW137" s="137"/>
      <c r="DX137" s="137"/>
      <c r="DY137" s="137"/>
      <c r="DZ137" s="137"/>
      <c r="EA137" s="137"/>
      <c r="EB137" s="137"/>
      <c r="EC137" s="137"/>
      <c r="ED137" s="137"/>
      <c r="EE137" s="137"/>
      <c r="EF137" s="137"/>
      <c r="EG137" s="137"/>
      <c r="EH137" s="137"/>
      <c r="EI137" s="137"/>
      <c r="EJ137" s="137"/>
      <c r="EK137" s="137"/>
      <c r="EL137" s="137"/>
      <c r="EM137" s="137"/>
      <c r="EN137" s="137"/>
    </row>
    <row r="138" spans="1:145" ht="40.5" customHeight="1">
      <c r="A138" s="7"/>
      <c r="B138" s="202" t="s">
        <v>105</v>
      </c>
      <c r="C138" s="754" t="s">
        <v>438</v>
      </c>
      <c r="D138" s="755"/>
      <c r="E138" s="755"/>
      <c r="F138" s="755"/>
      <c r="G138" s="755"/>
      <c r="H138" s="755"/>
      <c r="I138" s="755"/>
      <c r="J138" s="755"/>
      <c r="K138" s="755"/>
      <c r="L138" s="755"/>
      <c r="M138" s="755"/>
      <c r="N138" s="756"/>
    </row>
    <row r="139" spans="1:145" ht="22.5" customHeight="1">
      <c r="A139" s="7"/>
      <c r="B139" s="38"/>
      <c r="C139" s="833" t="s">
        <v>332</v>
      </c>
      <c r="D139" s="834"/>
      <c r="E139" s="834"/>
      <c r="F139" s="834"/>
      <c r="G139" s="834"/>
      <c r="H139" s="834"/>
      <c r="I139" s="834"/>
      <c r="J139" s="834"/>
      <c r="K139" s="834"/>
      <c r="L139" s="834"/>
      <c r="M139" s="834"/>
      <c r="N139" s="835"/>
    </row>
    <row r="140" spans="1:145" ht="23.25" customHeight="1">
      <c r="A140" s="7"/>
      <c r="B140" s="38"/>
      <c r="C140" s="833" t="s">
        <v>333</v>
      </c>
      <c r="D140" s="834"/>
      <c r="E140" s="834"/>
      <c r="F140" s="834"/>
      <c r="G140" s="834"/>
      <c r="H140" s="834"/>
      <c r="I140" s="834"/>
      <c r="J140" s="834"/>
      <c r="K140" s="834"/>
      <c r="L140" s="834"/>
      <c r="M140" s="834"/>
      <c r="N140" s="835"/>
    </row>
    <row r="141" spans="1:145" ht="30.75" customHeight="1">
      <c r="A141" s="7"/>
      <c r="B141" s="38"/>
      <c r="C141" s="833" t="s">
        <v>334</v>
      </c>
      <c r="D141" s="834"/>
      <c r="E141" s="834"/>
      <c r="F141" s="834"/>
      <c r="G141" s="834"/>
      <c r="H141" s="834"/>
      <c r="I141" s="834"/>
      <c r="J141" s="834"/>
      <c r="K141" s="834"/>
      <c r="L141" s="834"/>
      <c r="M141" s="834"/>
      <c r="N141" s="835"/>
    </row>
    <row r="142" spans="1:145" ht="30.75" customHeight="1">
      <c r="A142" s="7"/>
      <c r="B142" s="38"/>
      <c r="C142" s="833" t="s">
        <v>335</v>
      </c>
      <c r="D142" s="834"/>
      <c r="E142" s="834"/>
      <c r="F142" s="834"/>
      <c r="G142" s="834"/>
      <c r="H142" s="834"/>
      <c r="I142" s="834"/>
      <c r="J142" s="834"/>
      <c r="K142" s="834"/>
      <c r="L142" s="834"/>
      <c r="M142" s="834"/>
      <c r="N142" s="835"/>
    </row>
    <row r="143" spans="1:145" s="152" customFormat="1" ht="30.75" customHeight="1">
      <c r="B143" s="275" t="s">
        <v>439</v>
      </c>
      <c r="C143" s="836" t="s">
        <v>441</v>
      </c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328"/>
      <c r="P143" s="442"/>
      <c r="Q143" s="442"/>
      <c r="R143" s="442"/>
      <c r="S143" s="442"/>
      <c r="T143" s="442"/>
      <c r="U143" s="442"/>
      <c r="V143" s="442"/>
      <c r="W143" s="442"/>
      <c r="X143" s="442"/>
      <c r="Y143" s="442"/>
      <c r="Z143" s="442"/>
      <c r="AA143" s="442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137"/>
      <c r="DE143" s="137"/>
      <c r="DF143" s="137"/>
      <c r="DG143" s="137"/>
      <c r="DH143" s="137"/>
      <c r="DI143" s="137"/>
      <c r="DJ143" s="137"/>
      <c r="DK143" s="137"/>
      <c r="DL143" s="137"/>
      <c r="DM143" s="137"/>
      <c r="DN143" s="137"/>
      <c r="DO143" s="137"/>
      <c r="DP143" s="137"/>
      <c r="DQ143" s="137"/>
      <c r="DR143" s="137"/>
      <c r="DS143" s="137"/>
      <c r="DT143" s="137"/>
      <c r="DU143" s="137"/>
      <c r="DV143" s="137"/>
      <c r="DW143" s="137"/>
      <c r="DX143" s="137"/>
      <c r="DY143" s="137"/>
      <c r="DZ143" s="137"/>
      <c r="EA143" s="137"/>
      <c r="EB143" s="137"/>
      <c r="EC143" s="137"/>
      <c r="ED143" s="137"/>
      <c r="EE143" s="137"/>
      <c r="EF143" s="137"/>
      <c r="EG143" s="137"/>
      <c r="EH143" s="137"/>
      <c r="EI143" s="137"/>
      <c r="EJ143" s="137"/>
      <c r="EK143" s="137"/>
      <c r="EL143" s="137"/>
      <c r="EM143" s="137"/>
      <c r="EN143" s="137"/>
    </row>
    <row r="144" spans="1:145" ht="27" customHeight="1">
      <c r="A144" s="7"/>
      <c r="B144" s="38"/>
      <c r="C144" s="833" t="s">
        <v>337</v>
      </c>
      <c r="D144" s="834"/>
      <c r="E144" s="834"/>
      <c r="F144" s="834"/>
      <c r="G144" s="834"/>
      <c r="H144" s="834"/>
      <c r="I144" s="834"/>
      <c r="J144" s="834"/>
      <c r="K144" s="834"/>
      <c r="L144" s="834"/>
      <c r="M144" s="834"/>
      <c r="N144" s="835"/>
    </row>
    <row r="145" spans="1:144" ht="30.75" customHeight="1">
      <c r="A145" s="7"/>
      <c r="B145" s="38"/>
      <c r="C145" s="833" t="s">
        <v>336</v>
      </c>
      <c r="D145" s="834"/>
      <c r="E145" s="834"/>
      <c r="F145" s="834"/>
      <c r="G145" s="834"/>
      <c r="H145" s="834"/>
      <c r="I145" s="834"/>
      <c r="J145" s="834"/>
      <c r="K145" s="834"/>
      <c r="L145" s="834"/>
      <c r="M145" s="834"/>
      <c r="N145" s="835"/>
    </row>
    <row r="146" spans="1:144" ht="80.25" customHeight="1">
      <c r="A146" s="7"/>
      <c r="B146" s="38" t="s">
        <v>444</v>
      </c>
      <c r="C146" s="228" t="s">
        <v>443</v>
      </c>
      <c r="D146" s="227">
        <v>30</v>
      </c>
      <c r="E146" s="347">
        <v>1265600</v>
      </c>
      <c r="F146" s="347">
        <v>1265600</v>
      </c>
      <c r="G146" s="426">
        <f>F146/E146*100</f>
        <v>100</v>
      </c>
      <c r="H146" s="462">
        <v>1</v>
      </c>
      <c r="I146" s="254" t="s">
        <v>450</v>
      </c>
      <c r="J146" s="12" t="s">
        <v>12</v>
      </c>
      <c r="K146" s="290">
        <v>0.46</v>
      </c>
      <c r="L146" s="290">
        <v>0.46</v>
      </c>
      <c r="M146" s="12">
        <f>L146/K146*100</f>
        <v>100</v>
      </c>
      <c r="N146" s="285">
        <v>1</v>
      </c>
      <c r="O146" s="329"/>
    </row>
    <row r="147" spans="1:144" ht="72.75" customHeight="1">
      <c r="A147" s="7"/>
      <c r="B147" s="38" t="s">
        <v>445</v>
      </c>
      <c r="C147" s="228" t="s">
        <v>695</v>
      </c>
      <c r="D147" s="227">
        <v>30</v>
      </c>
      <c r="E147" s="347">
        <v>111415</v>
      </c>
      <c r="F147" s="347">
        <v>111415</v>
      </c>
      <c r="G147" s="692">
        <f t="shared" ref="G147:G149" si="9">F147/E147*100</f>
        <v>100</v>
      </c>
      <c r="H147" s="462">
        <v>1</v>
      </c>
      <c r="I147" s="254" t="s">
        <v>451</v>
      </c>
      <c r="J147" s="12" t="s">
        <v>172</v>
      </c>
      <c r="K147" s="290">
        <v>565</v>
      </c>
      <c r="L147" s="290">
        <v>962</v>
      </c>
      <c r="M147" s="12">
        <f t="shared" ref="M147:M149" si="10">L147/K147*100</f>
        <v>170.26548672566372</v>
      </c>
      <c r="N147" s="285">
        <v>1</v>
      </c>
      <c r="O147" s="329"/>
    </row>
    <row r="148" spans="1:144" ht="99" customHeight="1">
      <c r="A148" s="7"/>
      <c r="B148" s="38" t="s">
        <v>446</v>
      </c>
      <c r="C148" s="228" t="s">
        <v>364</v>
      </c>
      <c r="D148" s="227">
        <v>31</v>
      </c>
      <c r="E148" s="347">
        <v>17253185</v>
      </c>
      <c r="F148" s="347">
        <v>17252200</v>
      </c>
      <c r="G148" s="692">
        <f>F148/E148*100</f>
        <v>99.99429090918575</v>
      </c>
      <c r="H148" s="462">
        <v>1</v>
      </c>
      <c r="I148" s="254" t="s">
        <v>452</v>
      </c>
      <c r="J148" s="12" t="s">
        <v>172</v>
      </c>
      <c r="K148" s="290">
        <v>20400</v>
      </c>
      <c r="L148" s="290">
        <v>187783</v>
      </c>
      <c r="M148" s="12">
        <f t="shared" si="10"/>
        <v>920.50490196078431</v>
      </c>
      <c r="N148" s="285">
        <v>1</v>
      </c>
      <c r="O148" s="328" t="s">
        <v>742</v>
      </c>
    </row>
    <row r="149" spans="1:144" ht="91.5" customHeight="1">
      <c r="A149" s="7"/>
      <c r="B149" s="38" t="s">
        <v>447</v>
      </c>
      <c r="C149" s="228" t="s">
        <v>442</v>
      </c>
      <c r="D149" s="227">
        <v>34</v>
      </c>
      <c r="E149" s="347">
        <v>200000</v>
      </c>
      <c r="F149" s="347">
        <v>200000</v>
      </c>
      <c r="G149" s="692">
        <f t="shared" si="9"/>
        <v>100</v>
      </c>
      <c r="H149" s="462">
        <v>1</v>
      </c>
      <c r="I149" s="254" t="s">
        <v>453</v>
      </c>
      <c r="J149" s="12" t="s">
        <v>12</v>
      </c>
      <c r="K149" s="290">
        <v>66</v>
      </c>
      <c r="L149" s="290">
        <v>66</v>
      </c>
      <c r="M149" s="12">
        <f t="shared" si="10"/>
        <v>100</v>
      </c>
      <c r="N149" s="285">
        <v>1</v>
      </c>
    </row>
    <row r="150" spans="1:144" ht="48" customHeight="1">
      <c r="A150" s="7"/>
      <c r="B150" s="38" t="s">
        <v>448</v>
      </c>
      <c r="C150" s="228" t="s">
        <v>693</v>
      </c>
      <c r="D150" s="227" t="s">
        <v>672</v>
      </c>
      <c r="E150" s="347">
        <v>0</v>
      </c>
      <c r="F150" s="347">
        <v>0</v>
      </c>
      <c r="G150" s="841" t="s">
        <v>694</v>
      </c>
      <c r="H150" s="842"/>
      <c r="I150" s="254"/>
      <c r="J150" s="12"/>
      <c r="K150" s="290"/>
      <c r="L150" s="290"/>
      <c r="M150" s="12"/>
      <c r="N150" s="538"/>
    </row>
    <row r="151" spans="1:144" ht="48" customHeight="1">
      <c r="A151" s="7"/>
      <c r="B151" s="38" t="s">
        <v>449</v>
      </c>
      <c r="C151" s="228" t="s">
        <v>692</v>
      </c>
      <c r="D151" s="227" t="s">
        <v>371</v>
      </c>
      <c r="E151" s="347">
        <v>355100</v>
      </c>
      <c r="F151" s="347">
        <v>355100</v>
      </c>
      <c r="G151" s="426">
        <v>100</v>
      </c>
      <c r="H151" s="462">
        <v>1</v>
      </c>
      <c r="I151" s="254"/>
      <c r="J151" s="12"/>
      <c r="K151" s="290"/>
      <c r="L151" s="290"/>
      <c r="M151" s="12"/>
      <c r="N151" s="538"/>
    </row>
    <row r="152" spans="1:144" s="98" customFormat="1" ht="30.75" customHeight="1">
      <c r="B152" s="71"/>
      <c r="C152" s="69" t="s">
        <v>24</v>
      </c>
      <c r="D152" s="465"/>
      <c r="E152" s="348">
        <f>SUM(E146:E151)</f>
        <v>19185300</v>
      </c>
      <c r="F152" s="348">
        <f>SUM(F146:F151)</f>
        <v>19184315</v>
      </c>
      <c r="G152" s="558">
        <v>100</v>
      </c>
      <c r="H152" s="525">
        <v>1</v>
      </c>
      <c r="I152" s="69"/>
      <c r="J152" s="101"/>
      <c r="K152" s="301"/>
      <c r="L152" s="301"/>
      <c r="M152" s="584">
        <v>100</v>
      </c>
      <c r="N152" s="278">
        <v>1</v>
      </c>
      <c r="O152" s="328"/>
      <c r="P152" s="442"/>
      <c r="Q152" s="442"/>
      <c r="R152" s="442"/>
      <c r="S152" s="442"/>
      <c r="T152" s="442"/>
      <c r="U152" s="442"/>
      <c r="V152" s="442"/>
      <c r="W152" s="442"/>
      <c r="X152" s="66"/>
      <c r="Y152" s="66"/>
      <c r="Z152" s="66"/>
      <c r="AA152" s="66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</row>
    <row r="153" spans="1:144" ht="36.75" customHeight="1">
      <c r="A153" s="7"/>
      <c r="B153" s="275" t="s">
        <v>440</v>
      </c>
      <c r="C153" s="749" t="s">
        <v>338</v>
      </c>
      <c r="D153" s="750"/>
      <c r="E153" s="750"/>
      <c r="F153" s="750"/>
      <c r="G153" s="750"/>
      <c r="H153" s="750"/>
      <c r="I153" s="750"/>
      <c r="J153" s="750"/>
      <c r="K153" s="750"/>
      <c r="L153" s="750"/>
      <c r="M153" s="750"/>
      <c r="N153" s="751"/>
    </row>
    <row r="154" spans="1:144" ht="29.25" customHeight="1">
      <c r="A154" s="7"/>
      <c r="B154" s="38"/>
      <c r="C154" s="833" t="s">
        <v>339</v>
      </c>
      <c r="D154" s="834"/>
      <c r="E154" s="834"/>
      <c r="F154" s="834"/>
      <c r="G154" s="834"/>
      <c r="H154" s="834"/>
      <c r="I154" s="834"/>
      <c r="J154" s="834"/>
      <c r="K154" s="834"/>
      <c r="L154" s="834"/>
      <c r="M154" s="834"/>
      <c r="N154" s="835"/>
    </row>
    <row r="155" spans="1:144" ht="26.25" customHeight="1">
      <c r="A155" s="7"/>
      <c r="B155" s="38"/>
      <c r="C155" s="833" t="s">
        <v>340</v>
      </c>
      <c r="D155" s="834"/>
      <c r="E155" s="834"/>
      <c r="F155" s="834"/>
      <c r="G155" s="834"/>
      <c r="H155" s="834"/>
      <c r="I155" s="834"/>
      <c r="J155" s="834"/>
      <c r="K155" s="834"/>
      <c r="L155" s="834"/>
      <c r="M155" s="834"/>
      <c r="N155" s="835"/>
    </row>
    <row r="156" spans="1:144" ht="26.25" customHeight="1">
      <c r="A156" s="7"/>
      <c r="B156" s="38"/>
      <c r="C156" s="833" t="s">
        <v>341</v>
      </c>
      <c r="D156" s="834"/>
      <c r="E156" s="834"/>
      <c r="F156" s="834"/>
      <c r="G156" s="834"/>
      <c r="H156" s="834"/>
      <c r="I156" s="834"/>
      <c r="J156" s="834"/>
      <c r="K156" s="834"/>
      <c r="L156" s="834"/>
      <c r="M156" s="834"/>
      <c r="N156" s="835"/>
      <c r="P156" s="404"/>
      <c r="Q156" s="404"/>
      <c r="R156" s="404"/>
      <c r="S156" s="404"/>
      <c r="T156" s="404"/>
      <c r="U156" s="404"/>
      <c r="V156" s="404"/>
      <c r="W156" s="404"/>
    </row>
    <row r="157" spans="1:144" s="14" customFormat="1" ht="97.5" customHeight="1">
      <c r="A157" s="9"/>
      <c r="B157" s="38" t="s">
        <v>455</v>
      </c>
      <c r="C157" s="427" t="s">
        <v>696</v>
      </c>
      <c r="D157" s="10">
        <v>30</v>
      </c>
      <c r="E157" s="338">
        <v>1014200</v>
      </c>
      <c r="F157" s="338">
        <v>1014200</v>
      </c>
      <c r="G157" s="426">
        <f>(F157/E157)*100</f>
        <v>100</v>
      </c>
      <c r="H157" s="462">
        <v>1</v>
      </c>
      <c r="I157" s="254" t="s">
        <v>342</v>
      </c>
      <c r="J157" s="12" t="s">
        <v>168</v>
      </c>
      <c r="K157" s="290">
        <v>153</v>
      </c>
      <c r="L157" s="290">
        <v>153</v>
      </c>
      <c r="M157" s="13">
        <v>100</v>
      </c>
      <c r="N157" s="459">
        <v>1</v>
      </c>
      <c r="O157" s="328"/>
      <c r="P157" s="404"/>
      <c r="Q157" s="404"/>
      <c r="R157" s="404"/>
      <c r="S157" s="404"/>
      <c r="T157" s="404"/>
      <c r="U157" s="404"/>
      <c r="V157" s="404"/>
      <c r="W157" s="404"/>
      <c r="X157" s="404"/>
      <c r="Y157" s="404"/>
      <c r="Z157" s="404"/>
      <c r="AA157" s="404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DZ157" s="140"/>
      <c r="EA157" s="140"/>
      <c r="EB157" s="140"/>
      <c r="EC157" s="140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</row>
    <row r="158" spans="1:144" s="14" customFormat="1" ht="108.75" customHeight="1">
      <c r="A158" s="9"/>
      <c r="B158" s="38" t="s">
        <v>456</v>
      </c>
      <c r="C158" s="427" t="s">
        <v>697</v>
      </c>
      <c r="D158" s="10">
        <v>30</v>
      </c>
      <c r="E158" s="338">
        <v>38924</v>
      </c>
      <c r="F158" s="338">
        <v>38924</v>
      </c>
      <c r="G158" s="460">
        <f t="shared" ref="G158:G163" si="11">(F158/E158)*100</f>
        <v>100</v>
      </c>
      <c r="H158" s="462">
        <v>1</v>
      </c>
      <c r="I158" s="254" t="s">
        <v>343</v>
      </c>
      <c r="J158" s="12" t="s">
        <v>27</v>
      </c>
      <c r="K158" s="290">
        <v>16.3</v>
      </c>
      <c r="L158" s="290">
        <v>16.3</v>
      </c>
      <c r="M158" s="13">
        <v>100</v>
      </c>
      <c r="N158" s="459">
        <v>1</v>
      </c>
      <c r="O158" s="328"/>
      <c r="P158" s="404"/>
      <c r="Q158" s="404"/>
      <c r="R158" s="404"/>
      <c r="S158" s="404"/>
      <c r="T158" s="404"/>
      <c r="U158" s="404"/>
      <c r="V158" s="404"/>
      <c r="W158" s="404"/>
      <c r="X158" s="404"/>
      <c r="Y158" s="404"/>
      <c r="Z158" s="404"/>
      <c r="AA158" s="404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140"/>
      <c r="DD158" s="140"/>
      <c r="DE158" s="140"/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0"/>
      <c r="DW158" s="140"/>
      <c r="DX158" s="140"/>
      <c r="DY158" s="140"/>
      <c r="DZ158" s="140"/>
      <c r="EA158" s="140"/>
      <c r="EB158" s="140"/>
      <c r="EC158" s="140"/>
      <c r="ED158" s="140"/>
      <c r="EE158" s="140"/>
      <c r="EF158" s="140"/>
      <c r="EG158" s="140"/>
      <c r="EH158" s="140"/>
      <c r="EI158" s="140"/>
      <c r="EJ158" s="140"/>
      <c r="EK158" s="140"/>
      <c r="EL158" s="140"/>
      <c r="EM158" s="140"/>
      <c r="EN158" s="140"/>
    </row>
    <row r="159" spans="1:144" s="14" customFormat="1" ht="111.75" customHeight="1">
      <c r="A159" s="9"/>
      <c r="B159" s="38" t="s">
        <v>457</v>
      </c>
      <c r="C159" s="427" t="s">
        <v>364</v>
      </c>
      <c r="D159" s="10">
        <v>30</v>
      </c>
      <c r="E159" s="338">
        <v>22171200</v>
      </c>
      <c r="F159" s="338">
        <v>22171200</v>
      </c>
      <c r="G159" s="460">
        <f t="shared" si="11"/>
        <v>100</v>
      </c>
      <c r="H159" s="462">
        <v>1</v>
      </c>
      <c r="I159" s="427" t="s">
        <v>701</v>
      </c>
      <c r="J159" s="12" t="s">
        <v>168</v>
      </c>
      <c r="K159" s="290">
        <v>22</v>
      </c>
      <c r="L159" s="290">
        <v>22</v>
      </c>
      <c r="M159" s="13">
        <v>100</v>
      </c>
      <c r="N159" s="459">
        <v>1</v>
      </c>
      <c r="O159" s="329"/>
      <c r="P159" s="404"/>
      <c r="Q159" s="404"/>
      <c r="R159" s="404"/>
      <c r="S159" s="404"/>
      <c r="T159" s="404"/>
      <c r="U159" s="404"/>
      <c r="V159" s="404"/>
      <c r="W159" s="404"/>
      <c r="X159" s="404"/>
      <c r="Y159" s="404"/>
      <c r="Z159" s="404"/>
      <c r="AA159" s="404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140"/>
      <c r="DD159" s="140"/>
      <c r="DE159" s="140"/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  <c r="DV159" s="140"/>
      <c r="DW159" s="140"/>
      <c r="DX159" s="140"/>
      <c r="DY159" s="140"/>
      <c r="DZ159" s="140"/>
      <c r="EA159" s="140"/>
      <c r="EB159" s="140"/>
      <c r="EC159" s="140"/>
      <c r="ED159" s="140"/>
      <c r="EE159" s="140"/>
      <c r="EF159" s="140"/>
      <c r="EG159" s="140"/>
      <c r="EH159" s="140"/>
      <c r="EI159" s="140"/>
      <c r="EJ159" s="140"/>
      <c r="EK159" s="140"/>
      <c r="EL159" s="140"/>
      <c r="EM159" s="140"/>
      <c r="EN159" s="140"/>
    </row>
    <row r="160" spans="1:144" s="14" customFormat="1" ht="116.25" customHeight="1">
      <c r="A160" s="9"/>
      <c r="B160" s="38" t="s">
        <v>458</v>
      </c>
      <c r="C160" s="427" t="s">
        <v>454</v>
      </c>
      <c r="D160" s="10">
        <v>30</v>
      </c>
      <c r="E160" s="338">
        <v>478972.73</v>
      </c>
      <c r="F160" s="338">
        <v>478972.73</v>
      </c>
      <c r="G160" s="460">
        <f t="shared" si="11"/>
        <v>100</v>
      </c>
      <c r="H160" s="462">
        <v>1</v>
      </c>
      <c r="I160" s="254" t="s">
        <v>344</v>
      </c>
      <c r="J160" s="12" t="s">
        <v>168</v>
      </c>
      <c r="K160" s="290">
        <v>1179</v>
      </c>
      <c r="L160" s="290">
        <v>1179</v>
      </c>
      <c r="M160" s="13">
        <v>100</v>
      </c>
      <c r="N160" s="459">
        <v>1</v>
      </c>
      <c r="O160" s="328"/>
      <c r="P160" s="404"/>
      <c r="Q160" s="404"/>
      <c r="R160" s="404"/>
      <c r="S160" s="404"/>
      <c r="T160" s="404"/>
      <c r="U160" s="404"/>
      <c r="V160" s="404"/>
      <c r="W160" s="404"/>
      <c r="X160" s="404"/>
      <c r="Y160" s="404"/>
      <c r="Z160" s="404"/>
      <c r="AA160" s="404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</row>
    <row r="161" spans="1:144" s="14" customFormat="1" ht="59.25" customHeight="1">
      <c r="A161" s="9"/>
      <c r="B161" s="38" t="s">
        <v>459</v>
      </c>
      <c r="C161" s="427" t="s">
        <v>407</v>
      </c>
      <c r="D161" s="10">
        <v>30</v>
      </c>
      <c r="E161" s="338">
        <v>18848220.800000001</v>
      </c>
      <c r="F161" s="338">
        <v>18682100</v>
      </c>
      <c r="G161" s="460">
        <f t="shared" si="11"/>
        <v>99.118639357195974</v>
      </c>
      <c r="H161" s="462">
        <v>0.99</v>
      </c>
      <c r="I161" s="427" t="s">
        <v>700</v>
      </c>
      <c r="J161" s="12" t="s">
        <v>27</v>
      </c>
      <c r="K161" s="290">
        <v>1</v>
      </c>
      <c r="L161" s="290">
        <v>1</v>
      </c>
      <c r="M161" s="13">
        <v>100</v>
      </c>
      <c r="N161" s="459">
        <v>1</v>
      </c>
      <c r="O161" s="328"/>
      <c r="P161" s="404"/>
      <c r="Q161" s="404"/>
      <c r="R161" s="404"/>
      <c r="S161" s="404"/>
      <c r="T161" s="404"/>
      <c r="U161" s="404"/>
      <c r="V161" s="404"/>
      <c r="W161" s="404"/>
      <c r="X161" s="404"/>
      <c r="Y161" s="404"/>
      <c r="Z161" s="404"/>
      <c r="AA161" s="404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</row>
    <row r="162" spans="1:144" s="14" customFormat="1" ht="75.75" customHeight="1">
      <c r="A162" s="9"/>
      <c r="B162" s="38" t="s">
        <v>460</v>
      </c>
      <c r="C162" s="427" t="s">
        <v>698</v>
      </c>
      <c r="D162" s="10">
        <v>30</v>
      </c>
      <c r="E162" s="338">
        <v>1247000</v>
      </c>
      <c r="F162" s="338">
        <v>1247000</v>
      </c>
      <c r="G162" s="460">
        <f t="shared" si="11"/>
        <v>100</v>
      </c>
      <c r="H162" s="462">
        <v>1</v>
      </c>
      <c r="I162" s="254"/>
      <c r="J162" s="12"/>
      <c r="K162" s="290"/>
      <c r="L162" s="290"/>
      <c r="M162" s="13"/>
      <c r="N162" s="459"/>
      <c r="O162" s="328"/>
      <c r="P162" s="404"/>
      <c r="Q162" s="404"/>
      <c r="R162" s="404"/>
      <c r="S162" s="404"/>
      <c r="T162" s="404"/>
      <c r="U162" s="404"/>
      <c r="V162" s="404"/>
      <c r="W162" s="404"/>
      <c r="X162" s="404"/>
      <c r="Y162" s="404"/>
      <c r="Z162" s="404"/>
      <c r="AA162" s="404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</row>
    <row r="163" spans="1:144" s="14" customFormat="1" ht="70.5" customHeight="1">
      <c r="A163" s="9"/>
      <c r="B163" s="38" t="s">
        <v>461</v>
      </c>
      <c r="C163" s="427" t="s">
        <v>699</v>
      </c>
      <c r="D163" s="10">
        <v>30</v>
      </c>
      <c r="E163" s="338">
        <v>387300</v>
      </c>
      <c r="F163" s="338">
        <v>387300</v>
      </c>
      <c r="G163" s="460">
        <f t="shared" si="11"/>
        <v>100</v>
      </c>
      <c r="H163" s="462">
        <v>1</v>
      </c>
      <c r="I163" s="254"/>
      <c r="J163" s="12"/>
      <c r="K163" s="290"/>
      <c r="L163" s="290"/>
      <c r="M163" s="13"/>
      <c r="N163" s="459"/>
      <c r="O163" s="329"/>
      <c r="P163" s="404"/>
      <c r="Q163" s="404"/>
      <c r="R163" s="404"/>
      <c r="S163" s="404"/>
      <c r="T163" s="404"/>
      <c r="U163" s="404"/>
      <c r="V163" s="404"/>
      <c r="W163" s="404"/>
      <c r="X163" s="404"/>
      <c r="Y163" s="404"/>
      <c r="Z163" s="404"/>
      <c r="AA163" s="404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</row>
    <row r="164" spans="1:144" s="98" customFormat="1" ht="30.75" customHeight="1">
      <c r="A164" s="98">
        <f>E164-F164</f>
        <v>166120.79999999702</v>
      </c>
      <c r="B164" s="71"/>
      <c r="C164" s="69" t="s">
        <v>171</v>
      </c>
      <c r="D164" s="465"/>
      <c r="E164" s="582">
        <f>E157+E158+E159+E160+E161+E162+E163</f>
        <v>44185817.530000001</v>
      </c>
      <c r="F164" s="582">
        <f t="shared" ref="F164" si="12">F157+F158+F159+F160+F161+F162+F163</f>
        <v>44019696.730000004</v>
      </c>
      <c r="G164" s="582">
        <f>F164/E164*100</f>
        <v>99.624040451696487</v>
      </c>
      <c r="H164" s="525">
        <v>0.99</v>
      </c>
      <c r="I164" s="69"/>
      <c r="J164" s="101"/>
      <c r="K164" s="301"/>
      <c r="L164" s="301"/>
      <c r="M164" s="584">
        <v>100</v>
      </c>
      <c r="N164" s="278">
        <v>1</v>
      </c>
      <c r="O164" s="328"/>
      <c r="P164" s="442"/>
      <c r="Q164" s="442"/>
      <c r="R164" s="442"/>
      <c r="S164" s="442"/>
      <c r="T164" s="442"/>
      <c r="U164" s="442"/>
      <c r="V164" s="442"/>
      <c r="W164" s="442"/>
      <c r="X164" s="66"/>
      <c r="Y164" s="66"/>
      <c r="Z164" s="66"/>
      <c r="AA164" s="66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0"/>
      <c r="DS164" s="80"/>
      <c r="DT164" s="80"/>
      <c r="DU164" s="80"/>
      <c r="DV164" s="80"/>
      <c r="DW164" s="80"/>
      <c r="DX164" s="80"/>
      <c r="DY164" s="80"/>
      <c r="DZ164" s="80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80"/>
    </row>
    <row r="165" spans="1:144" ht="42" customHeight="1">
      <c r="A165" s="7"/>
      <c r="B165" s="275" t="s">
        <v>464</v>
      </c>
      <c r="C165" s="749" t="s">
        <v>345</v>
      </c>
      <c r="D165" s="750"/>
      <c r="E165" s="750"/>
      <c r="F165" s="750"/>
      <c r="G165" s="750"/>
      <c r="H165" s="750"/>
      <c r="I165" s="750"/>
      <c r="J165" s="750"/>
      <c r="K165" s="750"/>
      <c r="L165" s="750"/>
      <c r="M165" s="750"/>
      <c r="N165" s="751"/>
    </row>
    <row r="166" spans="1:144" ht="31.5" customHeight="1">
      <c r="A166" s="7"/>
      <c r="B166" s="38"/>
      <c r="C166" s="833" t="s">
        <v>346</v>
      </c>
      <c r="D166" s="834"/>
      <c r="E166" s="834"/>
      <c r="F166" s="834"/>
      <c r="G166" s="834"/>
      <c r="H166" s="834"/>
      <c r="I166" s="834"/>
      <c r="J166" s="834"/>
      <c r="K166" s="834"/>
      <c r="L166" s="834"/>
      <c r="M166" s="834"/>
      <c r="N166" s="835"/>
    </row>
    <row r="167" spans="1:144" ht="26.25" customHeight="1">
      <c r="A167" s="7"/>
      <c r="B167" s="38"/>
      <c r="C167" s="833" t="s">
        <v>347</v>
      </c>
      <c r="D167" s="834"/>
      <c r="E167" s="834"/>
      <c r="F167" s="834"/>
      <c r="G167" s="834"/>
      <c r="H167" s="834"/>
      <c r="I167" s="834"/>
      <c r="J167" s="834"/>
      <c r="K167" s="834"/>
      <c r="L167" s="834"/>
      <c r="M167" s="834"/>
      <c r="N167" s="835"/>
    </row>
    <row r="168" spans="1:144" ht="26.25" customHeight="1">
      <c r="A168" s="7"/>
      <c r="B168" s="38"/>
      <c r="C168" s="833" t="s">
        <v>348</v>
      </c>
      <c r="D168" s="834"/>
      <c r="E168" s="834"/>
      <c r="F168" s="834"/>
      <c r="G168" s="834"/>
      <c r="H168" s="834"/>
      <c r="I168" s="834"/>
      <c r="J168" s="834"/>
      <c r="K168" s="834"/>
      <c r="L168" s="834"/>
      <c r="M168" s="834"/>
      <c r="N168" s="835"/>
    </row>
    <row r="169" spans="1:144" ht="26.25" customHeight="1">
      <c r="A169" s="7"/>
      <c r="B169" s="38"/>
      <c r="C169" s="833" t="s">
        <v>349</v>
      </c>
      <c r="D169" s="834"/>
      <c r="E169" s="834"/>
      <c r="F169" s="834"/>
      <c r="G169" s="834"/>
      <c r="H169" s="834"/>
      <c r="I169" s="834"/>
      <c r="J169" s="834"/>
      <c r="K169" s="834"/>
      <c r="L169" s="834"/>
      <c r="M169" s="834"/>
      <c r="N169" s="835"/>
    </row>
    <row r="170" spans="1:144" ht="38.25" customHeight="1">
      <c r="A170" s="7"/>
      <c r="B170" s="38"/>
      <c r="C170" s="833" t="s">
        <v>350</v>
      </c>
      <c r="D170" s="834"/>
      <c r="E170" s="834"/>
      <c r="F170" s="834"/>
      <c r="G170" s="834"/>
      <c r="H170" s="834"/>
      <c r="I170" s="834"/>
      <c r="J170" s="834"/>
      <c r="K170" s="834"/>
      <c r="L170" s="834"/>
      <c r="M170" s="834"/>
      <c r="N170" s="835"/>
      <c r="P170" s="404"/>
      <c r="Q170" s="404"/>
      <c r="R170" s="404"/>
      <c r="S170" s="404"/>
      <c r="T170" s="404"/>
      <c r="U170" s="404"/>
      <c r="V170" s="404"/>
      <c r="W170" s="404"/>
    </row>
    <row r="171" spans="1:144" s="14" customFormat="1" ht="99" customHeight="1">
      <c r="A171" s="9"/>
      <c r="B171" s="38" t="s">
        <v>465</v>
      </c>
      <c r="C171" s="273" t="s">
        <v>463</v>
      </c>
      <c r="D171" s="10" t="s">
        <v>365</v>
      </c>
      <c r="E171" s="338">
        <v>1153600</v>
      </c>
      <c r="F171" s="338">
        <v>1126471.58</v>
      </c>
      <c r="G171" s="460">
        <f>(F171/E171)*100</f>
        <v>97.648368585298201</v>
      </c>
      <c r="H171" s="462">
        <v>0.91</v>
      </c>
      <c r="I171" s="254" t="s">
        <v>351</v>
      </c>
      <c r="J171" s="12" t="s">
        <v>12</v>
      </c>
      <c r="K171" s="290">
        <v>50</v>
      </c>
      <c r="L171" s="290">
        <v>50</v>
      </c>
      <c r="M171" s="13">
        <v>100</v>
      </c>
      <c r="N171" s="459">
        <v>1</v>
      </c>
      <c r="O171" s="328"/>
      <c r="P171" s="404"/>
      <c r="Q171" s="404"/>
      <c r="R171" s="404"/>
      <c r="S171" s="404"/>
      <c r="T171" s="404"/>
      <c r="U171" s="404"/>
      <c r="V171" s="404"/>
      <c r="W171" s="404"/>
      <c r="X171" s="404"/>
      <c r="Y171" s="404"/>
      <c r="Z171" s="404"/>
      <c r="AA171" s="404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  <c r="CC171" s="140"/>
      <c r="CD171" s="140"/>
      <c r="CE171" s="140"/>
      <c r="CF171" s="140"/>
      <c r="CG171" s="140"/>
      <c r="CH171" s="140"/>
      <c r="CI171" s="140"/>
      <c r="CJ171" s="140"/>
      <c r="CK171" s="140"/>
      <c r="CL171" s="140"/>
      <c r="CM171" s="140"/>
      <c r="CN171" s="140"/>
      <c r="CO171" s="140"/>
      <c r="CP171" s="140"/>
      <c r="CQ171" s="140"/>
      <c r="CR171" s="140"/>
      <c r="CS171" s="140"/>
      <c r="CT171" s="140"/>
      <c r="CU171" s="140"/>
      <c r="CV171" s="140"/>
      <c r="CW171" s="140"/>
      <c r="CX171" s="140"/>
      <c r="CY171" s="140"/>
      <c r="CZ171" s="140"/>
      <c r="DA171" s="140"/>
      <c r="DB171" s="140"/>
      <c r="DC171" s="140"/>
      <c r="DD171" s="140"/>
      <c r="DE171" s="140"/>
      <c r="DF171" s="140"/>
      <c r="DG171" s="140"/>
      <c r="DH171" s="140"/>
      <c r="DI171" s="140"/>
      <c r="DJ171" s="140"/>
      <c r="DK171" s="140"/>
      <c r="DL171" s="140"/>
      <c r="DM171" s="140"/>
      <c r="DN171" s="140"/>
      <c r="DO171" s="140"/>
      <c r="DP171" s="140"/>
      <c r="DQ171" s="140"/>
      <c r="DR171" s="140"/>
      <c r="DS171" s="140"/>
      <c r="DT171" s="140"/>
      <c r="DU171" s="140"/>
      <c r="DV171" s="140"/>
      <c r="DW171" s="140"/>
      <c r="DX171" s="140"/>
      <c r="DY171" s="140"/>
      <c r="DZ171" s="140"/>
      <c r="EA171" s="140"/>
      <c r="EB171" s="140"/>
      <c r="EC171" s="140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</row>
    <row r="172" spans="1:144" s="14" customFormat="1" ht="78" customHeight="1">
      <c r="A172" s="9"/>
      <c r="B172" s="38" t="s">
        <v>466</v>
      </c>
      <c r="C172" s="273" t="s">
        <v>394</v>
      </c>
      <c r="D172" s="10" t="s">
        <v>365</v>
      </c>
      <c r="E172" s="338">
        <v>2981700</v>
      </c>
      <c r="F172" s="338">
        <v>2965439.19</v>
      </c>
      <c r="G172" s="460">
        <f>(F172/E172)*100</f>
        <v>99.45464634269041</v>
      </c>
      <c r="H172" s="462">
        <v>1</v>
      </c>
      <c r="I172" s="254" t="s">
        <v>352</v>
      </c>
      <c r="J172" s="12" t="s">
        <v>168</v>
      </c>
      <c r="K172" s="290">
        <v>37</v>
      </c>
      <c r="L172" s="290">
        <v>37</v>
      </c>
      <c r="M172" s="13">
        <v>100</v>
      </c>
      <c r="N172" s="459">
        <v>1</v>
      </c>
      <c r="O172" s="328"/>
      <c r="P172" s="404"/>
      <c r="Q172" s="404"/>
      <c r="R172" s="404"/>
      <c r="S172" s="404"/>
      <c r="T172" s="404"/>
      <c r="U172" s="404"/>
      <c r="V172" s="404"/>
      <c r="W172" s="404"/>
      <c r="X172" s="404"/>
      <c r="Y172" s="404"/>
      <c r="Z172" s="404"/>
      <c r="AA172" s="404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</row>
    <row r="173" spans="1:144" s="14" customFormat="1" ht="56.25" customHeight="1">
      <c r="A173" s="9"/>
      <c r="B173" s="38" t="s">
        <v>467</v>
      </c>
      <c r="C173" s="273" t="s">
        <v>462</v>
      </c>
      <c r="D173" s="10" t="s">
        <v>369</v>
      </c>
      <c r="E173" s="338">
        <v>108200</v>
      </c>
      <c r="F173" s="338">
        <v>108200</v>
      </c>
      <c r="G173" s="460">
        <f>(F173/E173)*100</f>
        <v>100</v>
      </c>
      <c r="H173" s="462">
        <v>1</v>
      </c>
      <c r="I173" s="254" t="s">
        <v>353</v>
      </c>
      <c r="J173" s="205" t="s">
        <v>12</v>
      </c>
      <c r="K173" s="302">
        <v>100</v>
      </c>
      <c r="L173" s="296">
        <v>100</v>
      </c>
      <c r="M173" s="205">
        <v>100</v>
      </c>
      <c r="N173" s="459">
        <v>1</v>
      </c>
      <c r="O173" s="328"/>
      <c r="P173" s="404"/>
      <c r="Q173" s="404"/>
      <c r="R173" s="404"/>
      <c r="S173" s="404"/>
      <c r="T173" s="404"/>
      <c r="U173" s="404"/>
      <c r="V173" s="404"/>
      <c r="W173" s="404"/>
      <c r="X173" s="404"/>
      <c r="Y173" s="404"/>
      <c r="Z173" s="404"/>
      <c r="AA173" s="404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40"/>
      <c r="CA173" s="140"/>
      <c r="CB173" s="140"/>
      <c r="CC173" s="140"/>
      <c r="CD173" s="140"/>
      <c r="CE173" s="140"/>
      <c r="CF173" s="140"/>
      <c r="CG173" s="140"/>
      <c r="CH173" s="140"/>
      <c r="CI173" s="140"/>
      <c r="CJ173" s="140"/>
      <c r="CK173" s="140"/>
      <c r="CL173" s="140"/>
      <c r="CM173" s="140"/>
      <c r="CN173" s="140"/>
      <c r="CO173" s="140"/>
      <c r="CP173" s="140"/>
      <c r="CQ173" s="140"/>
      <c r="CR173" s="140"/>
      <c r="CS173" s="140"/>
      <c r="CT173" s="140"/>
      <c r="CU173" s="140"/>
      <c r="CV173" s="140"/>
      <c r="CW173" s="140"/>
      <c r="CX173" s="140"/>
      <c r="CY173" s="140"/>
      <c r="CZ173" s="140"/>
      <c r="DA173" s="140"/>
      <c r="DB173" s="140"/>
      <c r="DC173" s="140"/>
      <c r="DD173" s="140"/>
      <c r="DE173" s="140"/>
      <c r="DF173" s="140"/>
      <c r="DG173" s="140"/>
      <c r="DH173" s="140"/>
      <c r="DI173" s="140"/>
      <c r="DJ173" s="140"/>
      <c r="DK173" s="140"/>
      <c r="DL173" s="140"/>
      <c r="DM173" s="140"/>
      <c r="DN173" s="140"/>
      <c r="DO173" s="140"/>
      <c r="DP173" s="140"/>
      <c r="DQ173" s="140"/>
      <c r="DR173" s="140"/>
      <c r="DS173" s="140"/>
      <c r="DT173" s="140"/>
      <c r="DU173" s="140"/>
      <c r="DV173" s="140"/>
      <c r="DW173" s="140"/>
      <c r="DX173" s="140"/>
      <c r="DY173" s="140"/>
      <c r="DZ173" s="140"/>
      <c r="EA173" s="140"/>
      <c r="EB173" s="140"/>
      <c r="EC173" s="140"/>
      <c r="ED173" s="140"/>
      <c r="EE173" s="140"/>
      <c r="EF173" s="140"/>
      <c r="EG173" s="140"/>
      <c r="EH173" s="140"/>
      <c r="EI173" s="140"/>
      <c r="EJ173" s="140"/>
      <c r="EK173" s="140"/>
      <c r="EL173" s="140"/>
      <c r="EM173" s="140"/>
      <c r="EN173" s="140"/>
    </row>
    <row r="174" spans="1:144" s="14" customFormat="1" ht="55.5" customHeight="1">
      <c r="A174" s="9"/>
      <c r="B174" s="38"/>
      <c r="C174" s="254"/>
      <c r="D174" s="10"/>
      <c r="E174" s="338"/>
      <c r="F174" s="338"/>
      <c r="G174" s="460"/>
      <c r="H174" s="462"/>
      <c r="I174" s="254" t="s">
        <v>354</v>
      </c>
      <c r="J174" s="12" t="s">
        <v>702</v>
      </c>
      <c r="K174" s="290">
        <v>10</v>
      </c>
      <c r="L174" s="290">
        <v>32.700000000000003</v>
      </c>
      <c r="M174" s="13">
        <v>100</v>
      </c>
      <c r="N174" s="459">
        <v>1</v>
      </c>
      <c r="O174" s="328"/>
      <c r="P174" s="404"/>
      <c r="Q174" s="404"/>
      <c r="R174" s="404"/>
      <c r="S174" s="404"/>
      <c r="T174" s="404"/>
      <c r="U174" s="404"/>
      <c r="V174" s="404"/>
      <c r="W174" s="404"/>
      <c r="X174" s="404"/>
      <c r="Y174" s="404"/>
      <c r="Z174" s="404"/>
      <c r="AA174" s="404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40"/>
      <c r="CA174" s="140"/>
      <c r="CB174" s="140"/>
      <c r="CC174" s="140"/>
      <c r="CD174" s="140"/>
      <c r="CE174" s="140"/>
      <c r="CF174" s="140"/>
      <c r="CG174" s="140"/>
      <c r="CH174" s="140"/>
      <c r="CI174" s="140"/>
      <c r="CJ174" s="140"/>
      <c r="CK174" s="140"/>
      <c r="CL174" s="140"/>
      <c r="CM174" s="140"/>
      <c r="CN174" s="140"/>
      <c r="CO174" s="140"/>
      <c r="CP174" s="140"/>
      <c r="CQ174" s="140"/>
      <c r="CR174" s="140"/>
      <c r="CS174" s="140"/>
      <c r="CT174" s="140"/>
      <c r="CU174" s="140"/>
      <c r="CV174" s="140"/>
      <c r="CW174" s="140"/>
      <c r="CX174" s="140"/>
      <c r="CY174" s="140"/>
      <c r="CZ174" s="140"/>
      <c r="DA174" s="140"/>
      <c r="DB174" s="140"/>
      <c r="DC174" s="140"/>
      <c r="DD174" s="140"/>
      <c r="DE174" s="140"/>
      <c r="DF174" s="140"/>
      <c r="DG174" s="140"/>
      <c r="DH174" s="140"/>
      <c r="DI174" s="140"/>
      <c r="DJ174" s="140"/>
      <c r="DK174" s="140"/>
      <c r="DL174" s="140"/>
      <c r="DM174" s="140"/>
      <c r="DN174" s="140"/>
      <c r="DO174" s="140"/>
      <c r="DP174" s="140"/>
      <c r="DQ174" s="140"/>
      <c r="DR174" s="140"/>
      <c r="DS174" s="140"/>
      <c r="DT174" s="140"/>
      <c r="DU174" s="140"/>
      <c r="DV174" s="140"/>
      <c r="DW174" s="140"/>
      <c r="DX174" s="140"/>
      <c r="DY174" s="140"/>
      <c r="DZ174" s="140"/>
      <c r="EA174" s="140"/>
      <c r="EB174" s="140"/>
      <c r="EC174" s="140"/>
      <c r="ED174" s="140"/>
      <c r="EE174" s="140"/>
      <c r="EF174" s="140"/>
      <c r="EG174" s="140"/>
      <c r="EH174" s="140"/>
      <c r="EI174" s="140"/>
      <c r="EJ174" s="140"/>
      <c r="EK174" s="140"/>
      <c r="EL174" s="140"/>
      <c r="EM174" s="140"/>
      <c r="EN174" s="140"/>
    </row>
    <row r="175" spans="1:144" s="14" customFormat="1" ht="79.5" customHeight="1">
      <c r="A175" s="9"/>
      <c r="B175" s="38"/>
      <c r="C175" s="254"/>
      <c r="D175" s="10"/>
      <c r="E175" s="338"/>
      <c r="F175" s="338"/>
      <c r="G175" s="460"/>
      <c r="H175" s="462"/>
      <c r="I175" s="427" t="s">
        <v>703</v>
      </c>
      <c r="J175" s="12" t="s">
        <v>12</v>
      </c>
      <c r="K175" s="290">
        <v>100</v>
      </c>
      <c r="L175" s="290">
        <v>100</v>
      </c>
      <c r="M175" s="13">
        <v>100</v>
      </c>
      <c r="N175" s="693">
        <v>1</v>
      </c>
      <c r="O175" s="335"/>
      <c r="P175" s="404"/>
      <c r="Q175" s="404"/>
      <c r="R175" s="404"/>
      <c r="S175" s="404"/>
      <c r="T175" s="404"/>
      <c r="U175" s="404"/>
      <c r="V175" s="404"/>
      <c r="W175" s="404"/>
      <c r="X175" s="404"/>
      <c r="Y175" s="404"/>
      <c r="Z175" s="404"/>
      <c r="AA175" s="404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40"/>
      <c r="CA175" s="140"/>
      <c r="CB175" s="140"/>
      <c r="CC175" s="140"/>
      <c r="CD175" s="140"/>
      <c r="CE175" s="140"/>
      <c r="CF175" s="140"/>
      <c r="CG175" s="140"/>
      <c r="CH175" s="140"/>
      <c r="CI175" s="140"/>
      <c r="CJ175" s="140"/>
      <c r="CK175" s="140"/>
      <c r="CL175" s="140"/>
      <c r="CM175" s="140"/>
      <c r="CN175" s="140"/>
      <c r="CO175" s="140"/>
      <c r="CP175" s="140"/>
      <c r="CQ175" s="140"/>
      <c r="CR175" s="140"/>
      <c r="CS175" s="140"/>
      <c r="CT175" s="140"/>
      <c r="CU175" s="140"/>
      <c r="CV175" s="140"/>
      <c r="CW175" s="140"/>
      <c r="CX175" s="140"/>
      <c r="CY175" s="140"/>
      <c r="CZ175" s="140"/>
      <c r="DA175" s="140"/>
      <c r="DB175" s="140"/>
      <c r="DC175" s="140"/>
      <c r="DD175" s="140"/>
      <c r="DE175" s="140"/>
      <c r="DF175" s="140"/>
      <c r="DG175" s="140"/>
      <c r="DH175" s="140"/>
      <c r="DI175" s="140"/>
      <c r="DJ175" s="140"/>
      <c r="DK175" s="140"/>
      <c r="DL175" s="140"/>
      <c r="DM175" s="140"/>
      <c r="DN175" s="140"/>
      <c r="DO175" s="140"/>
      <c r="DP175" s="140"/>
      <c r="DQ175" s="140"/>
      <c r="DR175" s="140"/>
      <c r="DS175" s="140"/>
      <c r="DT175" s="140"/>
      <c r="DU175" s="140"/>
      <c r="DV175" s="140"/>
      <c r="DW175" s="140"/>
      <c r="DX175" s="140"/>
      <c r="DY175" s="140"/>
      <c r="DZ175" s="140"/>
      <c r="EA175" s="140"/>
      <c r="EB175" s="140"/>
      <c r="EC175" s="140"/>
      <c r="ED175" s="140"/>
      <c r="EE175" s="140"/>
      <c r="EF175" s="140"/>
      <c r="EG175" s="140"/>
      <c r="EH175" s="140"/>
      <c r="EI175" s="140"/>
      <c r="EJ175" s="140"/>
      <c r="EK175" s="140"/>
      <c r="EL175" s="140"/>
      <c r="EM175" s="140"/>
      <c r="EN175" s="140"/>
    </row>
    <row r="176" spans="1:144" s="98" customFormat="1" ht="21" customHeight="1">
      <c r="A176" s="98">
        <f>E176-F176</f>
        <v>43389.230000000447</v>
      </c>
      <c r="B176" s="71"/>
      <c r="C176" s="69" t="s">
        <v>166</v>
      </c>
      <c r="D176" s="465"/>
      <c r="E176" s="582">
        <f>E171+E172+E173</f>
        <v>4243500</v>
      </c>
      <c r="F176" s="582">
        <f>F171+F172+F173</f>
        <v>4200110.7699999996</v>
      </c>
      <c r="G176" s="558">
        <f>(F176/E176)*100</f>
        <v>98.977513137740061</v>
      </c>
      <c r="H176" s="525">
        <v>0.99</v>
      </c>
      <c r="I176" s="69"/>
      <c r="J176" s="101"/>
      <c r="K176" s="301"/>
      <c r="L176" s="301"/>
      <c r="M176" s="584">
        <v>100</v>
      </c>
      <c r="N176" s="581">
        <v>1</v>
      </c>
      <c r="O176" s="328"/>
      <c r="P176" s="443"/>
      <c r="Q176" s="443"/>
      <c r="R176" s="443"/>
      <c r="S176" s="443"/>
      <c r="T176" s="443"/>
      <c r="U176" s="443"/>
      <c r="V176" s="443"/>
      <c r="W176" s="443"/>
      <c r="X176" s="66"/>
      <c r="Y176" s="66"/>
      <c r="Z176" s="66"/>
      <c r="AA176" s="66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</row>
    <row r="177" spans="1:144" s="564" customFormat="1" ht="43.5" customHeight="1">
      <c r="A177" s="564" t="e">
        <f>F177/F198*100</f>
        <v>#DIV/0!</v>
      </c>
      <c r="B177" s="565"/>
      <c r="C177" s="566" t="s">
        <v>470</v>
      </c>
      <c r="D177" s="565"/>
      <c r="E177" s="567">
        <f>E176+E164+E152</f>
        <v>67614617.530000001</v>
      </c>
      <c r="F177" s="567">
        <f>F176+F164+F152</f>
        <v>67404122.5</v>
      </c>
      <c r="G177" s="572">
        <f>F177/E177*100</f>
        <v>99.688684137114876</v>
      </c>
      <c r="H177" s="573">
        <v>0.99</v>
      </c>
      <c r="I177" s="738" t="s">
        <v>355</v>
      </c>
      <c r="J177" s="739"/>
      <c r="K177" s="739"/>
      <c r="L177" s="739"/>
      <c r="M177" s="576">
        <v>0.98</v>
      </c>
      <c r="N177" s="571">
        <v>0.94</v>
      </c>
      <c r="O177" s="568"/>
      <c r="P177" s="569"/>
      <c r="Q177" s="569"/>
      <c r="R177" s="569"/>
      <c r="S177" s="569"/>
      <c r="T177" s="569"/>
      <c r="U177" s="569"/>
      <c r="V177" s="569"/>
      <c r="W177" s="569"/>
      <c r="X177" s="569"/>
      <c r="Y177" s="569"/>
      <c r="Z177" s="569"/>
      <c r="AA177" s="569"/>
      <c r="AB177" s="570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570"/>
      <c r="AN177" s="570"/>
      <c r="AO177" s="570"/>
      <c r="AP177" s="570"/>
      <c r="AQ177" s="570"/>
      <c r="AR177" s="570"/>
      <c r="AS177" s="570"/>
      <c r="AT177" s="570"/>
      <c r="AU177" s="570"/>
      <c r="AV177" s="570"/>
      <c r="AW177" s="570"/>
      <c r="AX177" s="570"/>
      <c r="AY177" s="570"/>
      <c r="AZ177" s="570"/>
      <c r="BA177" s="570"/>
      <c r="BB177" s="570"/>
      <c r="BC177" s="570"/>
      <c r="BD177" s="570"/>
      <c r="BE177" s="570"/>
      <c r="BF177" s="570"/>
      <c r="BG177" s="570"/>
      <c r="BH177" s="570"/>
      <c r="BI177" s="570"/>
      <c r="BJ177" s="570"/>
      <c r="BK177" s="570"/>
      <c r="BL177" s="570"/>
      <c r="BM177" s="570"/>
      <c r="BN177" s="570"/>
      <c r="BO177" s="570"/>
      <c r="BP177" s="570"/>
      <c r="BQ177" s="570"/>
      <c r="BR177" s="570"/>
      <c r="BS177" s="570"/>
      <c r="BT177" s="570"/>
      <c r="BU177" s="570"/>
      <c r="BV177" s="570"/>
      <c r="BW177" s="570"/>
      <c r="BX177" s="570"/>
      <c r="BY177" s="570"/>
      <c r="BZ177" s="570"/>
      <c r="CA177" s="570"/>
      <c r="CB177" s="570"/>
      <c r="CC177" s="570"/>
      <c r="CD177" s="570"/>
      <c r="CE177" s="570"/>
      <c r="CF177" s="570"/>
      <c r="CG177" s="570"/>
      <c r="CH177" s="570"/>
      <c r="CI177" s="570"/>
      <c r="CJ177" s="570"/>
      <c r="CK177" s="570"/>
      <c r="CL177" s="570"/>
      <c r="CM177" s="570"/>
      <c r="CN177" s="570"/>
      <c r="CO177" s="570"/>
      <c r="CP177" s="570"/>
      <c r="CQ177" s="570"/>
      <c r="CR177" s="570"/>
      <c r="CS177" s="570"/>
      <c r="CT177" s="570"/>
      <c r="CU177" s="570"/>
      <c r="CV177" s="570"/>
      <c r="CW177" s="570"/>
      <c r="CX177" s="570"/>
      <c r="CY177" s="570"/>
      <c r="CZ177" s="570"/>
      <c r="DA177" s="570"/>
      <c r="DB177" s="570"/>
      <c r="DC177" s="570"/>
      <c r="DD177" s="570"/>
      <c r="DE177" s="570"/>
      <c r="DF177" s="570"/>
      <c r="DG177" s="570"/>
      <c r="DH177" s="570"/>
      <c r="DI177" s="570"/>
      <c r="DJ177" s="570"/>
      <c r="DK177" s="570"/>
      <c r="DL177" s="570"/>
      <c r="DM177" s="570"/>
      <c r="DN177" s="570"/>
      <c r="DO177" s="570"/>
      <c r="DP177" s="570"/>
      <c r="DQ177" s="570"/>
      <c r="DR177" s="570"/>
      <c r="DS177" s="570"/>
      <c r="DT177" s="570"/>
      <c r="DU177" s="570"/>
      <c r="DV177" s="570"/>
      <c r="DW177" s="570"/>
      <c r="DX177" s="570"/>
      <c r="DY177" s="570"/>
      <c r="DZ177" s="570"/>
      <c r="EA177" s="570"/>
      <c r="EB177" s="570"/>
      <c r="EC177" s="570"/>
      <c r="ED177" s="570"/>
      <c r="EE177" s="570"/>
      <c r="EF177" s="570"/>
      <c r="EG177" s="570"/>
      <c r="EH177" s="570"/>
      <c r="EI177" s="570"/>
      <c r="EJ177" s="570"/>
      <c r="EK177" s="570"/>
      <c r="EL177" s="570"/>
      <c r="EM177" s="570"/>
      <c r="EN177" s="570"/>
    </row>
    <row r="178" spans="1:144" s="207" customFormat="1" ht="21.75" customHeight="1">
      <c r="B178" s="146"/>
      <c r="C178" s="177" t="s">
        <v>665</v>
      </c>
      <c r="D178" s="577" t="s">
        <v>669</v>
      </c>
      <c r="E178" s="583">
        <v>517893.88</v>
      </c>
      <c r="F178" s="583">
        <v>517893.88</v>
      </c>
      <c r="G178" s="580"/>
      <c r="H178" s="579"/>
      <c r="I178" s="457"/>
      <c r="J178" s="458"/>
      <c r="K178" s="458"/>
      <c r="L178" s="458"/>
      <c r="M178" s="68"/>
      <c r="N178" s="539"/>
      <c r="O178" s="328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8"/>
      <c r="CA178" s="208"/>
      <c r="CB178" s="208"/>
      <c r="CC178" s="208"/>
      <c r="CD178" s="208"/>
      <c r="CE178" s="208"/>
      <c r="CF178" s="208"/>
      <c r="CG178" s="208"/>
      <c r="CH178" s="208"/>
      <c r="CI178" s="208"/>
      <c r="CJ178" s="208"/>
      <c r="CK178" s="208"/>
      <c r="CL178" s="208"/>
      <c r="CM178" s="208"/>
      <c r="CN178" s="208"/>
      <c r="CO178" s="208"/>
      <c r="CP178" s="208"/>
      <c r="CQ178" s="208"/>
      <c r="CR178" s="208"/>
      <c r="CS178" s="208"/>
      <c r="CT178" s="208"/>
      <c r="CU178" s="208"/>
      <c r="CV178" s="208"/>
      <c r="CW178" s="208"/>
      <c r="CX178" s="208"/>
      <c r="CY178" s="208"/>
      <c r="CZ178" s="208"/>
      <c r="DA178" s="208"/>
      <c r="DB178" s="208"/>
      <c r="DC178" s="208"/>
      <c r="DD178" s="208"/>
      <c r="DE178" s="208"/>
      <c r="DF178" s="208"/>
      <c r="DG178" s="208"/>
      <c r="DH178" s="208"/>
      <c r="DI178" s="208"/>
      <c r="DJ178" s="208"/>
      <c r="DK178" s="208"/>
      <c r="DL178" s="208"/>
      <c r="DM178" s="208"/>
      <c r="DN178" s="208"/>
      <c r="DO178" s="208"/>
      <c r="DP178" s="208"/>
      <c r="DQ178" s="208"/>
      <c r="DR178" s="208"/>
      <c r="DS178" s="208"/>
      <c r="DT178" s="208"/>
      <c r="DU178" s="208"/>
      <c r="DV178" s="208"/>
      <c r="DW178" s="208"/>
      <c r="DX178" s="208"/>
      <c r="DY178" s="208"/>
      <c r="DZ178" s="208"/>
      <c r="EA178" s="208"/>
      <c r="EB178" s="208"/>
      <c r="EC178" s="208"/>
      <c r="ED178" s="208"/>
      <c r="EE178" s="208"/>
      <c r="EF178" s="208"/>
      <c r="EG178" s="208"/>
      <c r="EH178" s="208"/>
      <c r="EI178" s="208"/>
      <c r="EJ178" s="208"/>
      <c r="EK178" s="208"/>
      <c r="EL178" s="208"/>
      <c r="EM178" s="208"/>
      <c r="EN178" s="208"/>
    </row>
    <row r="179" spans="1:144" s="207" customFormat="1" ht="20.25" customHeight="1">
      <c r="B179" s="146"/>
      <c r="C179" s="177" t="s">
        <v>666</v>
      </c>
      <c r="D179" s="577" t="s">
        <v>363</v>
      </c>
      <c r="E179" s="583">
        <v>4077906.12</v>
      </c>
      <c r="F179" s="583">
        <v>4077906.12</v>
      </c>
      <c r="G179" s="580"/>
      <c r="H179" s="579"/>
      <c r="I179" s="457"/>
      <c r="J179" s="458"/>
      <c r="K179" s="458"/>
      <c r="L179" s="458"/>
      <c r="M179" s="68"/>
      <c r="N179" s="539"/>
      <c r="O179" s="328"/>
      <c r="P179" s="443"/>
      <c r="Q179" s="443"/>
      <c r="R179" s="443"/>
      <c r="S179" s="443"/>
      <c r="T179" s="443"/>
      <c r="U179" s="443"/>
      <c r="V179" s="443"/>
      <c r="W179" s="443"/>
      <c r="X179" s="443"/>
      <c r="Y179" s="443"/>
      <c r="Z179" s="443"/>
      <c r="AA179" s="443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208"/>
      <c r="CO179" s="208"/>
      <c r="CP179" s="208"/>
      <c r="CQ179" s="208"/>
      <c r="CR179" s="208"/>
      <c r="CS179" s="208"/>
      <c r="CT179" s="208"/>
      <c r="CU179" s="208"/>
      <c r="CV179" s="208"/>
      <c r="CW179" s="208"/>
      <c r="CX179" s="208"/>
      <c r="CY179" s="208"/>
      <c r="CZ179" s="208"/>
      <c r="DA179" s="208"/>
      <c r="DB179" s="208"/>
      <c r="DC179" s="208"/>
      <c r="DD179" s="208"/>
      <c r="DE179" s="208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  <c r="DP179" s="208"/>
      <c r="DQ179" s="208"/>
      <c r="DR179" s="208"/>
      <c r="DS179" s="208"/>
      <c r="DT179" s="208"/>
      <c r="DU179" s="208"/>
      <c r="DV179" s="208"/>
      <c r="DW179" s="208"/>
      <c r="DX179" s="208"/>
      <c r="DY179" s="208"/>
      <c r="DZ179" s="208"/>
      <c r="EA179" s="208"/>
      <c r="EB179" s="208"/>
      <c r="EC179" s="208"/>
      <c r="ED179" s="208"/>
      <c r="EE179" s="208"/>
      <c r="EF179" s="208"/>
      <c r="EG179" s="208"/>
      <c r="EH179" s="208"/>
      <c r="EI179" s="208"/>
      <c r="EJ179" s="208"/>
      <c r="EK179" s="208"/>
      <c r="EL179" s="208"/>
      <c r="EM179" s="208"/>
      <c r="EN179" s="208"/>
    </row>
    <row r="180" spans="1:144" s="207" customFormat="1" ht="30.75" customHeight="1">
      <c r="A180" s="207">
        <f>E177-F177</f>
        <v>210495.03000000119</v>
      </c>
      <c r="B180" s="146"/>
      <c r="C180" s="177" t="s">
        <v>667</v>
      </c>
      <c r="D180" s="577" t="s">
        <v>670</v>
      </c>
      <c r="E180" s="583">
        <v>63018817.530000001</v>
      </c>
      <c r="F180" s="583">
        <v>62810142.5</v>
      </c>
      <c r="G180" s="426"/>
      <c r="H180" s="509"/>
      <c r="I180" s="743"/>
      <c r="J180" s="744"/>
      <c r="K180" s="744"/>
      <c r="L180" s="744"/>
      <c r="M180" s="68"/>
      <c r="N180" s="540"/>
      <c r="O180" s="330"/>
      <c r="P180" s="443"/>
      <c r="Q180" s="443"/>
      <c r="R180" s="443"/>
      <c r="S180" s="443"/>
      <c r="T180" s="443"/>
      <c r="U180" s="443"/>
      <c r="V180" s="443"/>
      <c r="W180" s="443"/>
      <c r="X180" s="443"/>
      <c r="Y180" s="443"/>
      <c r="Z180" s="443"/>
      <c r="AA180" s="443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8"/>
      <c r="EE180" s="208"/>
      <c r="EF180" s="208"/>
      <c r="EG180" s="208"/>
      <c r="EH180" s="208"/>
      <c r="EI180" s="208"/>
      <c r="EJ180" s="208"/>
      <c r="EK180" s="208"/>
      <c r="EL180" s="208"/>
      <c r="EM180" s="208"/>
      <c r="EN180" s="208"/>
    </row>
    <row r="181" spans="1:144" s="207" customFormat="1" ht="22.5" customHeight="1">
      <c r="B181" s="146"/>
      <c r="C181" s="177" t="s">
        <v>668</v>
      </c>
      <c r="D181" s="577" t="s">
        <v>671</v>
      </c>
      <c r="E181" s="583">
        <v>0</v>
      </c>
      <c r="F181" s="583">
        <v>0</v>
      </c>
      <c r="G181" s="426"/>
      <c r="H181" s="509"/>
      <c r="I181" s="743"/>
      <c r="J181" s="744"/>
      <c r="K181" s="744"/>
      <c r="L181" s="744"/>
      <c r="M181" s="68"/>
      <c r="N181" s="540"/>
      <c r="O181" s="330"/>
      <c r="P181" s="442"/>
      <c r="Q181" s="442"/>
      <c r="R181" s="442"/>
      <c r="S181" s="442"/>
      <c r="T181" s="442"/>
      <c r="U181" s="442"/>
      <c r="V181" s="442"/>
      <c r="W181" s="442"/>
      <c r="X181" s="443"/>
      <c r="Y181" s="443"/>
      <c r="Z181" s="443"/>
      <c r="AA181" s="443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  <c r="EC181" s="208"/>
      <c r="ED181" s="208"/>
      <c r="EE181" s="208"/>
      <c r="EF181" s="208"/>
      <c r="EG181" s="208"/>
      <c r="EH181" s="208"/>
      <c r="EI181" s="208"/>
      <c r="EJ181" s="208"/>
      <c r="EK181" s="208"/>
      <c r="EL181" s="208"/>
      <c r="EM181" s="208"/>
      <c r="EN181" s="208"/>
    </row>
    <row r="182" spans="1:144" s="1" customFormat="1" ht="49.5" customHeight="1">
      <c r="B182" s="203"/>
      <c r="C182" s="745" t="s">
        <v>805</v>
      </c>
      <c r="D182" s="746"/>
      <c r="E182" s="746"/>
      <c r="F182" s="746"/>
      <c r="G182" s="746"/>
      <c r="H182" s="746"/>
      <c r="I182" s="746"/>
      <c r="J182" s="746"/>
      <c r="K182" s="746"/>
      <c r="L182" s="746"/>
      <c r="M182" s="746"/>
      <c r="N182" s="818"/>
      <c r="O182" s="330"/>
      <c r="P182" s="442"/>
      <c r="Q182" s="442"/>
      <c r="R182" s="442"/>
      <c r="S182" s="442"/>
      <c r="T182" s="442"/>
      <c r="U182" s="442"/>
      <c r="V182" s="442"/>
      <c r="W182" s="442"/>
      <c r="X182" s="442"/>
      <c r="Y182" s="442"/>
      <c r="Z182" s="442"/>
      <c r="AA182" s="442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  <c r="CJ182" s="137"/>
      <c r="CK182" s="137"/>
      <c r="CL182" s="137"/>
      <c r="CM182" s="137"/>
      <c r="CN182" s="137"/>
      <c r="CO182" s="137"/>
      <c r="CP182" s="137"/>
      <c r="CQ182" s="137"/>
      <c r="CR182" s="137"/>
      <c r="CS182" s="137"/>
      <c r="CT182" s="137"/>
      <c r="CU182" s="137"/>
      <c r="CV182" s="137"/>
      <c r="CW182" s="137"/>
      <c r="CX182" s="137"/>
      <c r="CY182" s="137"/>
      <c r="CZ182" s="137"/>
      <c r="DA182" s="137"/>
      <c r="DB182" s="137"/>
      <c r="DC182" s="137"/>
      <c r="DD182" s="137"/>
      <c r="DE182" s="137"/>
      <c r="DF182" s="137"/>
      <c r="DG182" s="137"/>
      <c r="DH182" s="137"/>
      <c r="DI182" s="137"/>
      <c r="DJ182" s="137"/>
      <c r="DK182" s="137"/>
      <c r="DL182" s="137"/>
      <c r="DM182" s="137"/>
      <c r="DN182" s="137"/>
      <c r="DO182" s="137"/>
      <c r="DP182" s="137"/>
      <c r="DQ182" s="137"/>
      <c r="DR182" s="137"/>
      <c r="DS182" s="137"/>
      <c r="DT182" s="137"/>
      <c r="DU182" s="137"/>
      <c r="DV182" s="137"/>
      <c r="DW182" s="137"/>
      <c r="DX182" s="137"/>
      <c r="DY182" s="137"/>
      <c r="DZ182" s="137"/>
      <c r="EA182" s="137"/>
      <c r="EB182" s="137"/>
      <c r="EC182" s="137"/>
      <c r="ED182" s="137"/>
      <c r="EE182" s="137"/>
      <c r="EF182" s="137"/>
      <c r="EG182" s="137"/>
      <c r="EH182" s="137"/>
      <c r="EI182" s="137"/>
      <c r="EJ182" s="137"/>
      <c r="EK182" s="137"/>
      <c r="EL182" s="137"/>
      <c r="EM182" s="137"/>
      <c r="EN182" s="137"/>
    </row>
    <row r="183" spans="1:144" s="23" customFormat="1" ht="21" hidden="1" customHeight="1">
      <c r="A183" s="20">
        <f>E183-F183</f>
        <v>840160.12000000477</v>
      </c>
      <c r="B183" s="10"/>
      <c r="C183" s="171" t="s">
        <v>24</v>
      </c>
      <c r="D183" s="466"/>
      <c r="E183" s="344">
        <f>SUM(E147:E182)</f>
        <v>269192870.12</v>
      </c>
      <c r="F183" s="344">
        <f>SUM(F147:F182)</f>
        <v>268352710</v>
      </c>
      <c r="G183" s="426">
        <f>F183/E183*100</f>
        <v>99.687896592645458</v>
      </c>
      <c r="H183" s="462" t="e">
        <f>#REF!/G183*100</f>
        <v>#REF!</v>
      </c>
      <c r="I183" s="16"/>
      <c r="J183" s="22"/>
      <c r="K183" s="293"/>
      <c r="L183" s="293"/>
      <c r="M183" s="29" t="e">
        <f>(#REF!+#REF!+M169+M150+M148+#REF!+M147)/7</f>
        <v>#REF!</v>
      </c>
      <c r="N183" s="533" t="e">
        <f>M183*0.4+H183*0.4+'[1]Внесение изменений'!H5*0.2</f>
        <v>#REF!</v>
      </c>
      <c r="O183" s="328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</row>
    <row r="184" spans="1:144" ht="18.75" hidden="1">
      <c r="A184" s="7"/>
      <c r="B184" s="18"/>
      <c r="C184" s="749" t="s">
        <v>106</v>
      </c>
      <c r="D184" s="750"/>
      <c r="E184" s="750"/>
      <c r="F184" s="750"/>
      <c r="G184" s="750"/>
      <c r="H184" s="750"/>
      <c r="I184" s="750"/>
      <c r="J184" s="750"/>
      <c r="K184" s="750"/>
      <c r="L184" s="750"/>
      <c r="M184" s="751"/>
      <c r="N184" s="534"/>
    </row>
    <row r="185" spans="1:144" ht="18.75" hidden="1">
      <c r="A185" s="7"/>
      <c r="B185" s="18"/>
      <c r="C185" s="749" t="s">
        <v>107</v>
      </c>
      <c r="D185" s="750"/>
      <c r="E185" s="750"/>
      <c r="F185" s="750"/>
      <c r="G185" s="750"/>
      <c r="H185" s="750"/>
      <c r="I185" s="750"/>
      <c r="J185" s="750"/>
      <c r="K185" s="750"/>
      <c r="L185" s="750"/>
      <c r="M185" s="750"/>
      <c r="N185" s="751"/>
    </row>
    <row r="186" spans="1:144" ht="18.75" hidden="1" customHeight="1">
      <c r="A186" s="7"/>
      <c r="B186" s="15"/>
      <c r="C186" s="757" t="s">
        <v>108</v>
      </c>
      <c r="D186" s="758"/>
      <c r="E186" s="758"/>
      <c r="F186" s="758"/>
      <c r="G186" s="758"/>
      <c r="H186" s="758"/>
      <c r="I186" s="758"/>
      <c r="J186" s="758"/>
      <c r="K186" s="758"/>
      <c r="L186" s="758"/>
      <c r="M186" s="758"/>
      <c r="N186" s="759"/>
    </row>
    <row r="187" spans="1:144" ht="19.5" hidden="1" customHeight="1">
      <c r="A187" s="7"/>
      <c r="B187" s="15"/>
      <c r="C187" s="757" t="s">
        <v>109</v>
      </c>
      <c r="D187" s="758"/>
      <c r="E187" s="758"/>
      <c r="F187" s="758"/>
      <c r="G187" s="758"/>
      <c r="H187" s="758"/>
      <c r="I187" s="758"/>
      <c r="J187" s="758"/>
      <c r="K187" s="758"/>
      <c r="L187" s="758"/>
      <c r="M187" s="758"/>
      <c r="N187" s="759"/>
    </row>
    <row r="188" spans="1:144" s="14" customFormat="1" ht="29.25" hidden="1" customHeight="1">
      <c r="A188" s="9"/>
      <c r="B188" s="38"/>
      <c r="C188" s="39" t="s">
        <v>110</v>
      </c>
      <c r="D188" s="469"/>
      <c r="E188" s="338"/>
      <c r="F188" s="338"/>
      <c r="G188" s="426"/>
      <c r="H188" s="462"/>
      <c r="I188" s="11"/>
      <c r="J188" s="12"/>
      <c r="K188" s="290"/>
      <c r="L188" s="290"/>
      <c r="M188" s="12"/>
      <c r="N188" s="459"/>
      <c r="O188" s="328"/>
      <c r="P188" s="404"/>
      <c r="Q188" s="404"/>
      <c r="R188" s="404"/>
      <c r="S188" s="404"/>
      <c r="T188" s="404"/>
      <c r="U188" s="404"/>
      <c r="V188" s="404"/>
      <c r="W188" s="404"/>
      <c r="X188" s="404"/>
      <c r="Y188" s="404"/>
      <c r="Z188" s="404"/>
      <c r="AA188" s="404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40"/>
      <c r="CA188" s="140"/>
      <c r="CB188" s="140"/>
      <c r="CC188" s="140"/>
      <c r="CD188" s="140"/>
      <c r="CE188" s="140"/>
      <c r="CF188" s="140"/>
      <c r="CG188" s="140"/>
      <c r="CH188" s="140"/>
      <c r="CI188" s="140"/>
      <c r="CJ188" s="140"/>
      <c r="CK188" s="140"/>
      <c r="CL188" s="140"/>
      <c r="CM188" s="140"/>
      <c r="CN188" s="140"/>
      <c r="CO188" s="140"/>
      <c r="CP188" s="140"/>
      <c r="CQ188" s="140"/>
      <c r="CR188" s="140"/>
      <c r="CS188" s="140"/>
      <c r="CT188" s="140"/>
      <c r="CU188" s="140"/>
      <c r="CV188" s="140"/>
      <c r="CW188" s="140"/>
      <c r="CX188" s="140"/>
      <c r="CY188" s="140"/>
      <c r="CZ188" s="140"/>
      <c r="DA188" s="140"/>
      <c r="DB188" s="140"/>
      <c r="DC188" s="140"/>
      <c r="DD188" s="140"/>
      <c r="DE188" s="140"/>
      <c r="DF188" s="140"/>
      <c r="DG188" s="140"/>
      <c r="DH188" s="140"/>
      <c r="DI188" s="140"/>
      <c r="DJ188" s="140"/>
      <c r="DK188" s="140"/>
      <c r="DL188" s="140"/>
      <c r="DM188" s="140"/>
      <c r="DN188" s="140"/>
      <c r="DO188" s="140"/>
      <c r="DP188" s="140"/>
      <c r="DQ188" s="140"/>
      <c r="DR188" s="140"/>
      <c r="DS188" s="140"/>
      <c r="DT188" s="140"/>
      <c r="DU188" s="140"/>
      <c r="DV188" s="140"/>
      <c r="DW188" s="140"/>
      <c r="DX188" s="140"/>
      <c r="DY188" s="140"/>
      <c r="DZ188" s="140"/>
      <c r="EA188" s="140"/>
      <c r="EB188" s="140"/>
      <c r="EC188" s="140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</row>
    <row r="189" spans="1:144" s="14" customFormat="1" ht="51" hidden="1">
      <c r="A189" s="9"/>
      <c r="B189" s="38" t="s">
        <v>111</v>
      </c>
      <c r="C189" s="39" t="s">
        <v>112</v>
      </c>
      <c r="D189" s="470" t="s">
        <v>16</v>
      </c>
      <c r="E189" s="338">
        <v>33044</v>
      </c>
      <c r="F189" s="338">
        <v>33044</v>
      </c>
      <c r="G189" s="426">
        <f>F189/E189*100</f>
        <v>100</v>
      </c>
      <c r="H189" s="462"/>
      <c r="I189" s="11" t="s">
        <v>113</v>
      </c>
      <c r="J189" s="12" t="s">
        <v>12</v>
      </c>
      <c r="K189" s="290" t="s">
        <v>114</v>
      </c>
      <c r="L189" s="290" t="s">
        <v>114</v>
      </c>
      <c r="M189" s="12">
        <f>L189/K189</f>
        <v>1</v>
      </c>
      <c r="N189" s="459"/>
      <c r="O189" s="328"/>
      <c r="P189" s="404"/>
      <c r="Q189" s="404"/>
      <c r="R189" s="404"/>
      <c r="S189" s="404"/>
      <c r="T189" s="404"/>
      <c r="U189" s="404"/>
      <c r="V189" s="404"/>
      <c r="W189" s="404"/>
      <c r="X189" s="404"/>
      <c r="Y189" s="404"/>
      <c r="Z189" s="404"/>
      <c r="AA189" s="404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  <c r="BQ189" s="140"/>
      <c r="BR189" s="140"/>
      <c r="BS189" s="140"/>
      <c r="BT189" s="140"/>
      <c r="BU189" s="140"/>
      <c r="BV189" s="140"/>
      <c r="BW189" s="140"/>
      <c r="BX189" s="140"/>
      <c r="BY189" s="140"/>
      <c r="BZ189" s="140"/>
      <c r="CA189" s="140"/>
      <c r="CB189" s="140"/>
      <c r="CC189" s="140"/>
      <c r="CD189" s="140"/>
      <c r="CE189" s="140"/>
      <c r="CF189" s="140"/>
      <c r="CG189" s="140"/>
      <c r="CH189" s="140"/>
      <c r="CI189" s="140"/>
      <c r="CJ189" s="140"/>
      <c r="CK189" s="140"/>
      <c r="CL189" s="140"/>
      <c r="CM189" s="140"/>
      <c r="CN189" s="140"/>
      <c r="CO189" s="140"/>
      <c r="CP189" s="140"/>
      <c r="CQ189" s="140"/>
      <c r="CR189" s="140"/>
      <c r="CS189" s="140"/>
      <c r="CT189" s="140"/>
      <c r="CU189" s="140"/>
      <c r="CV189" s="140"/>
      <c r="CW189" s="140"/>
      <c r="CX189" s="140"/>
      <c r="CY189" s="140"/>
      <c r="CZ189" s="140"/>
      <c r="DA189" s="140"/>
      <c r="DB189" s="140"/>
      <c r="DC189" s="140"/>
      <c r="DD189" s="140"/>
      <c r="DE189" s="140"/>
      <c r="DF189" s="140"/>
      <c r="DG189" s="140"/>
      <c r="DH189" s="140"/>
      <c r="DI189" s="140"/>
      <c r="DJ189" s="140"/>
      <c r="DK189" s="140"/>
      <c r="DL189" s="140"/>
      <c r="DM189" s="140"/>
      <c r="DN189" s="140"/>
      <c r="DO189" s="140"/>
      <c r="DP189" s="140"/>
      <c r="DQ189" s="140"/>
      <c r="DR189" s="140"/>
      <c r="DS189" s="140"/>
      <c r="DT189" s="140"/>
      <c r="DU189" s="140"/>
      <c r="DV189" s="140"/>
      <c r="DW189" s="140"/>
      <c r="DX189" s="140"/>
      <c r="DY189" s="140"/>
      <c r="DZ189" s="140"/>
      <c r="EA189" s="140"/>
      <c r="EB189" s="140"/>
      <c r="EC189" s="140"/>
      <c r="ED189" s="140"/>
      <c r="EE189" s="140"/>
      <c r="EF189" s="140"/>
      <c r="EG189" s="140"/>
      <c r="EH189" s="140"/>
      <c r="EI189" s="140"/>
      <c r="EJ189" s="140"/>
      <c r="EK189" s="140"/>
      <c r="EL189" s="140"/>
      <c r="EM189" s="140"/>
      <c r="EN189" s="140"/>
    </row>
    <row r="190" spans="1:144" s="14" customFormat="1" ht="63.75" hidden="1">
      <c r="A190" s="9"/>
      <c r="B190" s="38" t="s">
        <v>115</v>
      </c>
      <c r="C190" s="39" t="s">
        <v>116</v>
      </c>
      <c r="D190" s="470" t="s">
        <v>16</v>
      </c>
      <c r="E190" s="338">
        <v>1944</v>
      </c>
      <c r="F190" s="338">
        <v>1944</v>
      </c>
      <c r="G190" s="426">
        <f>F190/E190*100</f>
        <v>100</v>
      </c>
      <c r="H190" s="462"/>
      <c r="I190" s="11" t="s">
        <v>117</v>
      </c>
      <c r="J190" s="12" t="s">
        <v>27</v>
      </c>
      <c r="K190" s="290" t="s">
        <v>118</v>
      </c>
      <c r="L190" s="290" t="s">
        <v>118</v>
      </c>
      <c r="M190" s="12">
        <v>1</v>
      </c>
      <c r="N190" s="459"/>
      <c r="O190" s="328"/>
      <c r="P190" s="404"/>
      <c r="Q190" s="404"/>
      <c r="R190" s="404"/>
      <c r="S190" s="404"/>
      <c r="T190" s="404"/>
      <c r="U190" s="404"/>
      <c r="V190" s="404"/>
      <c r="W190" s="404"/>
      <c r="X190" s="404"/>
      <c r="Y190" s="404"/>
      <c r="Z190" s="404"/>
      <c r="AA190" s="404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  <c r="BQ190" s="140"/>
      <c r="BR190" s="140"/>
      <c r="BS190" s="140"/>
      <c r="BT190" s="140"/>
      <c r="BU190" s="140"/>
      <c r="BV190" s="140"/>
      <c r="BW190" s="140"/>
      <c r="BX190" s="140"/>
      <c r="BY190" s="140"/>
      <c r="BZ190" s="140"/>
      <c r="CA190" s="140"/>
      <c r="CB190" s="140"/>
      <c r="CC190" s="140"/>
      <c r="CD190" s="140"/>
      <c r="CE190" s="140"/>
      <c r="CF190" s="140"/>
      <c r="CG190" s="140"/>
      <c r="CH190" s="140"/>
      <c r="CI190" s="140"/>
      <c r="CJ190" s="140"/>
      <c r="CK190" s="140"/>
      <c r="CL190" s="140"/>
      <c r="CM190" s="140"/>
      <c r="CN190" s="140"/>
      <c r="CO190" s="140"/>
      <c r="CP190" s="140"/>
      <c r="CQ190" s="140"/>
      <c r="CR190" s="140"/>
      <c r="CS190" s="140"/>
      <c r="CT190" s="140"/>
      <c r="CU190" s="140"/>
      <c r="CV190" s="140"/>
      <c r="CW190" s="140"/>
      <c r="CX190" s="140"/>
      <c r="CY190" s="140"/>
      <c r="CZ190" s="140"/>
      <c r="DA190" s="140"/>
      <c r="DB190" s="140"/>
      <c r="DC190" s="140"/>
      <c r="DD190" s="140"/>
      <c r="DE190" s="140"/>
      <c r="DF190" s="140"/>
      <c r="DG190" s="140"/>
      <c r="DH190" s="140"/>
      <c r="DI190" s="140"/>
      <c r="DJ190" s="140"/>
      <c r="DK190" s="140"/>
      <c r="DL190" s="140"/>
      <c r="DM190" s="140"/>
      <c r="DN190" s="140"/>
      <c r="DO190" s="140"/>
      <c r="DP190" s="140"/>
      <c r="DQ190" s="140"/>
      <c r="DR190" s="140"/>
      <c r="DS190" s="140"/>
      <c r="DT190" s="140"/>
      <c r="DU190" s="140"/>
      <c r="DV190" s="140"/>
      <c r="DW190" s="140"/>
      <c r="DX190" s="140"/>
      <c r="DY190" s="140"/>
      <c r="DZ190" s="140"/>
      <c r="EA190" s="140"/>
      <c r="EB190" s="140"/>
      <c r="EC190" s="140"/>
      <c r="ED190" s="140"/>
      <c r="EE190" s="140"/>
      <c r="EF190" s="140"/>
      <c r="EG190" s="140"/>
      <c r="EH190" s="140"/>
      <c r="EI190" s="140"/>
      <c r="EJ190" s="140"/>
      <c r="EK190" s="140"/>
      <c r="EL190" s="140"/>
      <c r="EM190" s="140"/>
      <c r="EN190" s="140"/>
    </row>
    <row r="191" spans="1:144" s="14" customFormat="1" ht="38.25" hidden="1">
      <c r="A191" s="9"/>
      <c r="B191" s="38" t="s">
        <v>119</v>
      </c>
      <c r="C191" s="40" t="s">
        <v>120</v>
      </c>
      <c r="D191" s="470" t="s">
        <v>15</v>
      </c>
      <c r="E191" s="338">
        <v>5524</v>
      </c>
      <c r="F191" s="338">
        <v>5524</v>
      </c>
      <c r="G191" s="426">
        <f>F191/E191*100</f>
        <v>100</v>
      </c>
      <c r="H191" s="462"/>
      <c r="I191" s="11" t="s">
        <v>121</v>
      </c>
      <c r="J191" s="12" t="s">
        <v>12</v>
      </c>
      <c r="K191" s="290" t="s">
        <v>114</v>
      </c>
      <c r="L191" s="290" t="s">
        <v>114</v>
      </c>
      <c r="M191" s="12">
        <f>L191/K191</f>
        <v>1</v>
      </c>
      <c r="N191" s="459"/>
      <c r="O191" s="328"/>
      <c r="P191" s="404"/>
      <c r="Q191" s="404"/>
      <c r="R191" s="404"/>
      <c r="S191" s="404"/>
      <c r="T191" s="404"/>
      <c r="U191" s="404"/>
      <c r="V191" s="404"/>
      <c r="W191" s="404"/>
      <c r="X191" s="404"/>
      <c r="Y191" s="404"/>
      <c r="Z191" s="404"/>
      <c r="AA191" s="404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140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0"/>
      <c r="DY191" s="140"/>
      <c r="DZ191" s="140"/>
      <c r="EA191" s="140"/>
      <c r="EB191" s="140"/>
      <c r="EC191" s="140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</row>
    <row r="192" spans="1:144" s="14" customFormat="1" ht="41.25" hidden="1" customHeight="1">
      <c r="A192" s="9"/>
      <c r="B192" s="38" t="s">
        <v>122</v>
      </c>
      <c r="C192" s="40" t="s">
        <v>123</v>
      </c>
      <c r="D192" s="470" t="s">
        <v>15</v>
      </c>
      <c r="E192" s="338">
        <v>53.7</v>
      </c>
      <c r="F192" s="338">
        <v>51.7</v>
      </c>
      <c r="G192" s="426">
        <f>F192/E192*100</f>
        <v>96.275605214152705</v>
      </c>
      <c r="H192" s="462"/>
      <c r="I192" s="11" t="s">
        <v>124</v>
      </c>
      <c r="J192" s="12" t="s">
        <v>12</v>
      </c>
      <c r="K192" s="290">
        <v>100</v>
      </c>
      <c r="L192" s="290">
        <v>100</v>
      </c>
      <c r="M192" s="12">
        <f>L192/K192</f>
        <v>1</v>
      </c>
      <c r="N192" s="459"/>
      <c r="O192" s="328"/>
      <c r="P192" s="404"/>
      <c r="Q192" s="404"/>
      <c r="R192" s="404"/>
      <c r="S192" s="404"/>
      <c r="T192" s="404"/>
      <c r="U192" s="404"/>
      <c r="V192" s="404"/>
      <c r="W192" s="404"/>
      <c r="X192" s="404"/>
      <c r="Y192" s="404"/>
      <c r="Z192" s="404"/>
      <c r="AA192" s="404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  <c r="BQ192" s="140"/>
      <c r="BR192" s="140"/>
      <c r="BS192" s="140"/>
      <c r="BT192" s="140"/>
      <c r="BU192" s="140"/>
      <c r="BV192" s="140"/>
      <c r="BW192" s="140"/>
      <c r="BX192" s="140"/>
      <c r="BY192" s="140"/>
      <c r="BZ192" s="140"/>
      <c r="CA192" s="140"/>
      <c r="CB192" s="140"/>
      <c r="CC192" s="140"/>
      <c r="CD192" s="140"/>
      <c r="CE192" s="140"/>
      <c r="CF192" s="140"/>
      <c r="CG192" s="140"/>
      <c r="CH192" s="140"/>
      <c r="CI192" s="140"/>
      <c r="CJ192" s="140"/>
      <c r="CK192" s="140"/>
      <c r="CL192" s="140"/>
      <c r="CM192" s="140"/>
      <c r="CN192" s="140"/>
      <c r="CO192" s="140"/>
      <c r="CP192" s="140"/>
      <c r="CQ192" s="140"/>
      <c r="CR192" s="140"/>
      <c r="CS192" s="140"/>
      <c r="CT192" s="140"/>
      <c r="CU192" s="140"/>
      <c r="CV192" s="140"/>
      <c r="CW192" s="140"/>
      <c r="CX192" s="140"/>
      <c r="CY192" s="140"/>
      <c r="CZ192" s="140"/>
      <c r="DA192" s="140"/>
      <c r="DB192" s="140"/>
      <c r="DC192" s="140"/>
      <c r="DD192" s="140"/>
      <c r="DE192" s="140"/>
      <c r="DF192" s="140"/>
      <c r="DG192" s="140"/>
      <c r="DH192" s="140"/>
      <c r="DI192" s="140"/>
      <c r="DJ192" s="140"/>
      <c r="DK192" s="140"/>
      <c r="DL192" s="140"/>
      <c r="DM192" s="140"/>
      <c r="DN192" s="140"/>
      <c r="DO192" s="140"/>
      <c r="DP192" s="140"/>
      <c r="DQ192" s="140"/>
      <c r="DR192" s="140"/>
      <c r="DS192" s="140"/>
      <c r="DT192" s="140"/>
      <c r="DU192" s="140"/>
      <c r="DV192" s="140"/>
      <c r="DW192" s="140"/>
      <c r="DX192" s="140"/>
      <c r="DY192" s="140"/>
      <c r="DZ192" s="140"/>
      <c r="EA192" s="140"/>
      <c r="EB192" s="140"/>
      <c r="EC192" s="140"/>
      <c r="ED192" s="140"/>
      <c r="EE192" s="140"/>
      <c r="EF192" s="140"/>
      <c r="EG192" s="140"/>
      <c r="EH192" s="140"/>
      <c r="EI192" s="140"/>
      <c r="EJ192" s="140"/>
      <c r="EK192" s="140"/>
      <c r="EL192" s="140"/>
      <c r="EM192" s="140"/>
      <c r="EN192" s="140"/>
    </row>
    <row r="193" spans="1:144" s="23" customFormat="1" ht="21" hidden="1" customHeight="1">
      <c r="A193" s="20">
        <f>E193-F193</f>
        <v>2</v>
      </c>
      <c r="B193" s="21"/>
      <c r="C193" s="171" t="s">
        <v>44</v>
      </c>
      <c r="D193" s="466"/>
      <c r="E193" s="344">
        <f>SUM(E189:E192)</f>
        <v>40565.699999999997</v>
      </c>
      <c r="F193" s="344">
        <f>SUM(F189:F192)</f>
        <v>40563.699999999997</v>
      </c>
      <c r="G193" s="426">
        <f>F193/E193*100</f>
        <v>99.995069726394476</v>
      </c>
      <c r="H193" s="462" t="e">
        <f>#REF!/G193*100</f>
        <v>#REF!</v>
      </c>
      <c r="I193" s="16"/>
      <c r="J193" s="22"/>
      <c r="K193" s="293"/>
      <c r="L193" s="293"/>
      <c r="M193" s="17">
        <f>(M192+M191+M190+M189)/4</f>
        <v>1</v>
      </c>
      <c r="N193" s="532" t="e">
        <f>M193*0.4+H193*0.4+'[1]Внесение изменений'!H5*0.2</f>
        <v>#REF!</v>
      </c>
      <c r="O193" s="328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</row>
    <row r="194" spans="1:144" ht="21" hidden="1" customHeight="1">
      <c r="A194" s="7"/>
      <c r="B194" s="18"/>
      <c r="C194" s="749" t="s">
        <v>125</v>
      </c>
      <c r="D194" s="750"/>
      <c r="E194" s="750"/>
      <c r="F194" s="750"/>
      <c r="G194" s="750"/>
      <c r="H194" s="750"/>
      <c r="I194" s="751"/>
      <c r="J194" s="30"/>
      <c r="K194" s="303"/>
      <c r="L194" s="303"/>
      <c r="M194" s="30"/>
      <c r="N194" s="534"/>
    </row>
    <row r="195" spans="1:144" ht="18.75" hidden="1" customHeight="1">
      <c r="A195" s="7"/>
      <c r="B195" s="8"/>
      <c r="C195" s="757" t="s">
        <v>126</v>
      </c>
      <c r="D195" s="758"/>
      <c r="E195" s="758"/>
      <c r="F195" s="758"/>
      <c r="G195" s="758"/>
      <c r="H195" s="758"/>
      <c r="I195" s="758"/>
      <c r="J195" s="758"/>
      <c r="K195" s="758"/>
      <c r="L195" s="758"/>
      <c r="M195" s="26"/>
      <c r="N195" s="531"/>
    </row>
    <row r="196" spans="1:144" ht="17.25" hidden="1" customHeight="1">
      <c r="A196" s="7"/>
      <c r="B196" s="8"/>
      <c r="C196" s="757" t="s">
        <v>127</v>
      </c>
      <c r="D196" s="758"/>
      <c r="E196" s="758"/>
      <c r="F196" s="758"/>
      <c r="G196" s="758"/>
      <c r="H196" s="758"/>
      <c r="I196" s="758"/>
      <c r="J196" s="758"/>
      <c r="K196" s="758"/>
      <c r="L196" s="758"/>
      <c r="M196" s="26"/>
      <c r="N196" s="531"/>
    </row>
    <row r="197" spans="1:144" s="14" customFormat="1" ht="44.25" hidden="1" customHeight="1">
      <c r="A197" s="9"/>
      <c r="B197" s="38" t="s">
        <v>128</v>
      </c>
      <c r="C197" s="39" t="s">
        <v>129</v>
      </c>
      <c r="D197" s="471" t="s">
        <v>16</v>
      </c>
      <c r="E197" s="338">
        <v>5831</v>
      </c>
      <c r="F197" s="338">
        <v>5831</v>
      </c>
      <c r="G197" s="426">
        <f>F197/E197*100</f>
        <v>100</v>
      </c>
      <c r="H197" s="462"/>
      <c r="I197" s="11" t="s">
        <v>130</v>
      </c>
      <c r="J197" s="12" t="s">
        <v>12</v>
      </c>
      <c r="K197" s="290">
        <v>100</v>
      </c>
      <c r="L197" s="290">
        <v>100</v>
      </c>
      <c r="M197" s="12">
        <f>L197/K197</f>
        <v>1</v>
      </c>
      <c r="N197" s="459"/>
      <c r="O197" s="328"/>
      <c r="P197" s="404"/>
      <c r="Q197" s="404"/>
      <c r="R197" s="404"/>
      <c r="S197" s="404"/>
      <c r="T197" s="404"/>
      <c r="U197" s="404"/>
      <c r="V197" s="404"/>
      <c r="W197" s="404"/>
      <c r="X197" s="404"/>
      <c r="Y197" s="404"/>
      <c r="Z197" s="404"/>
      <c r="AA197" s="404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40"/>
      <c r="CD197" s="140"/>
      <c r="CE197" s="140"/>
      <c r="CF197" s="140"/>
      <c r="CG197" s="140"/>
      <c r="CH197" s="140"/>
      <c r="CI197" s="140"/>
      <c r="CJ197" s="140"/>
      <c r="CK197" s="140"/>
      <c r="CL197" s="140"/>
      <c r="CM197" s="140"/>
      <c r="CN197" s="140"/>
      <c r="CO197" s="140"/>
      <c r="CP197" s="140"/>
      <c r="CQ197" s="140"/>
      <c r="CR197" s="140"/>
      <c r="CS197" s="140"/>
      <c r="CT197" s="140"/>
      <c r="CU197" s="140"/>
      <c r="CV197" s="140"/>
      <c r="CW197" s="140"/>
      <c r="CX197" s="140"/>
      <c r="CY197" s="140"/>
      <c r="CZ197" s="140"/>
      <c r="DA197" s="140"/>
      <c r="DB197" s="140"/>
      <c r="DC197" s="140"/>
      <c r="DD197" s="140"/>
      <c r="DE197" s="140"/>
      <c r="DF197" s="140"/>
      <c r="DG197" s="140"/>
      <c r="DH197" s="140"/>
      <c r="DI197" s="140"/>
      <c r="DJ197" s="140"/>
      <c r="DK197" s="140"/>
      <c r="DL197" s="140"/>
      <c r="DM197" s="140"/>
      <c r="DN197" s="140"/>
      <c r="DO197" s="140"/>
      <c r="DP197" s="140"/>
      <c r="DQ197" s="140"/>
      <c r="DR197" s="140"/>
      <c r="DS197" s="140"/>
      <c r="DT197" s="140"/>
      <c r="DU197" s="140"/>
      <c r="DV197" s="140"/>
      <c r="DW197" s="140"/>
      <c r="DX197" s="140"/>
      <c r="DY197" s="140"/>
      <c r="DZ197" s="140"/>
      <c r="EA197" s="140"/>
      <c r="EB197" s="140"/>
      <c r="EC197" s="140"/>
      <c r="ED197" s="140"/>
      <c r="EE197" s="140"/>
      <c r="EF197" s="140"/>
      <c r="EG197" s="140"/>
      <c r="EH197" s="140"/>
      <c r="EI197" s="140"/>
      <c r="EJ197" s="140"/>
      <c r="EK197" s="140"/>
      <c r="EL197" s="140"/>
      <c r="EM197" s="140"/>
      <c r="EN197" s="140"/>
    </row>
    <row r="198" spans="1:144" s="14" customFormat="1" ht="32.25" hidden="1" customHeight="1">
      <c r="A198" s="9"/>
      <c r="B198" s="10"/>
      <c r="C198" s="39"/>
      <c r="D198" s="469"/>
      <c r="E198" s="338"/>
      <c r="F198" s="338"/>
      <c r="G198" s="426"/>
      <c r="H198" s="462"/>
      <c r="I198" s="11" t="s">
        <v>131</v>
      </c>
      <c r="J198" s="12" t="s">
        <v>12</v>
      </c>
      <c r="K198" s="290">
        <v>97</v>
      </c>
      <c r="L198" s="290">
        <v>99</v>
      </c>
      <c r="M198" s="12">
        <f>L198/K198</f>
        <v>1.0206185567010309</v>
      </c>
      <c r="N198" s="459"/>
      <c r="O198" s="328"/>
      <c r="P198" s="404"/>
      <c r="Q198" s="404"/>
      <c r="R198" s="404"/>
      <c r="S198" s="404"/>
      <c r="T198" s="404"/>
      <c r="U198" s="404"/>
      <c r="V198" s="404"/>
      <c r="W198" s="404"/>
      <c r="X198" s="404"/>
      <c r="Y198" s="404"/>
      <c r="Z198" s="404"/>
      <c r="AA198" s="404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0"/>
      <c r="CD198" s="140"/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40"/>
      <c r="CO198" s="140"/>
      <c r="CP198" s="140"/>
      <c r="CQ198" s="140"/>
      <c r="CR198" s="140"/>
      <c r="CS198" s="140"/>
      <c r="CT198" s="140"/>
      <c r="CU198" s="140"/>
      <c r="CV198" s="140"/>
      <c r="CW198" s="140"/>
      <c r="CX198" s="140"/>
      <c r="CY198" s="140"/>
      <c r="CZ198" s="140"/>
      <c r="DA198" s="140"/>
      <c r="DB198" s="140"/>
      <c r="DC198" s="140"/>
      <c r="DD198" s="140"/>
      <c r="DE198" s="140"/>
      <c r="DF198" s="140"/>
      <c r="DG198" s="140"/>
      <c r="DH198" s="140"/>
      <c r="DI198" s="140"/>
      <c r="DJ198" s="140"/>
      <c r="DK198" s="140"/>
      <c r="DL198" s="140"/>
      <c r="DM198" s="140"/>
      <c r="DN198" s="140"/>
      <c r="DO198" s="140"/>
      <c r="DP198" s="140"/>
      <c r="DQ198" s="140"/>
      <c r="DR198" s="140"/>
      <c r="DS198" s="140"/>
      <c r="DT198" s="140"/>
      <c r="DU198" s="140"/>
      <c r="DV198" s="140"/>
      <c r="DW198" s="140"/>
      <c r="DX198" s="140"/>
      <c r="DY198" s="140"/>
      <c r="DZ198" s="140"/>
      <c r="EA198" s="140"/>
      <c r="EB198" s="140"/>
      <c r="EC198" s="140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</row>
    <row r="199" spans="1:144" s="14" customFormat="1" ht="55.5" hidden="1" customHeight="1">
      <c r="A199" s="9"/>
      <c r="B199" s="10"/>
      <c r="C199" s="39"/>
      <c r="D199" s="469"/>
      <c r="E199" s="338"/>
      <c r="F199" s="338"/>
      <c r="G199" s="426"/>
      <c r="H199" s="462"/>
      <c r="I199" s="11" t="s">
        <v>132</v>
      </c>
      <c r="J199" s="12" t="s">
        <v>27</v>
      </c>
      <c r="K199" s="290">
        <v>0.3</v>
      </c>
      <c r="L199" s="290">
        <v>7.0000000000000007E-2</v>
      </c>
      <c r="M199" s="12">
        <f>K199/L199</f>
        <v>4.2857142857142856</v>
      </c>
      <c r="N199" s="459"/>
      <c r="O199" s="328"/>
      <c r="P199" s="404"/>
      <c r="Q199" s="404"/>
      <c r="R199" s="404"/>
      <c r="S199" s="404"/>
      <c r="T199" s="404"/>
      <c r="U199" s="404"/>
      <c r="V199" s="404"/>
      <c r="W199" s="404"/>
      <c r="X199" s="404"/>
      <c r="Y199" s="404"/>
      <c r="Z199" s="404"/>
      <c r="AA199" s="404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0"/>
      <c r="CP199" s="140"/>
      <c r="CQ199" s="140"/>
      <c r="CR199" s="140"/>
      <c r="CS199" s="140"/>
      <c r="CT199" s="140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</row>
    <row r="200" spans="1:144" s="14" customFormat="1" ht="99" hidden="1" customHeight="1">
      <c r="A200" s="9"/>
      <c r="B200" s="10"/>
      <c r="C200" s="39"/>
      <c r="D200" s="469"/>
      <c r="E200" s="338"/>
      <c r="F200" s="338"/>
      <c r="G200" s="426"/>
      <c r="H200" s="462"/>
      <c r="I200" s="11" t="s">
        <v>133</v>
      </c>
      <c r="J200" s="12" t="s">
        <v>12</v>
      </c>
      <c r="K200" s="290">
        <v>100</v>
      </c>
      <c r="L200" s="290">
        <v>100</v>
      </c>
      <c r="M200" s="12">
        <f>K200/L200</f>
        <v>1</v>
      </c>
      <c r="N200" s="459"/>
      <c r="O200" s="328"/>
      <c r="P200" s="404"/>
      <c r="Q200" s="404"/>
      <c r="R200" s="404"/>
      <c r="S200" s="404"/>
      <c r="T200" s="404"/>
      <c r="U200" s="404"/>
      <c r="V200" s="404"/>
      <c r="W200" s="404"/>
      <c r="X200" s="404"/>
      <c r="Y200" s="404"/>
      <c r="Z200" s="404"/>
      <c r="AA200" s="404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40"/>
      <c r="CD200" s="140"/>
      <c r="CE200" s="140"/>
      <c r="CF200" s="140"/>
      <c r="CG200" s="140"/>
      <c r="CH200" s="140"/>
      <c r="CI200" s="140"/>
      <c r="CJ200" s="140"/>
      <c r="CK200" s="140"/>
      <c r="CL200" s="140"/>
      <c r="CM200" s="140"/>
      <c r="CN200" s="140"/>
      <c r="CO200" s="140"/>
      <c r="CP200" s="140"/>
      <c r="CQ200" s="140"/>
      <c r="CR200" s="140"/>
      <c r="CS200" s="140"/>
      <c r="CT200" s="140"/>
      <c r="CU200" s="140"/>
      <c r="CV200" s="140"/>
      <c r="CW200" s="140"/>
      <c r="CX200" s="140"/>
      <c r="CY200" s="140"/>
      <c r="CZ200" s="140"/>
      <c r="DA200" s="140"/>
      <c r="DB200" s="140"/>
      <c r="DC200" s="140"/>
      <c r="DD200" s="140"/>
      <c r="DE200" s="140"/>
      <c r="DF200" s="140"/>
      <c r="DG200" s="140"/>
      <c r="DH200" s="140"/>
      <c r="DI200" s="140"/>
      <c r="DJ200" s="140"/>
      <c r="DK200" s="140"/>
      <c r="DL200" s="140"/>
      <c r="DM200" s="140"/>
      <c r="DN200" s="140"/>
      <c r="DO200" s="140"/>
      <c r="DP200" s="140"/>
      <c r="DQ200" s="140"/>
      <c r="DR200" s="140"/>
      <c r="DS200" s="140"/>
      <c r="DT200" s="140"/>
      <c r="DU200" s="140"/>
      <c r="DV200" s="140"/>
      <c r="DW200" s="140"/>
      <c r="DX200" s="140"/>
      <c r="DY200" s="140"/>
      <c r="DZ200" s="140"/>
      <c r="EA200" s="140"/>
      <c r="EB200" s="140"/>
      <c r="EC200" s="140"/>
      <c r="ED200" s="140"/>
      <c r="EE200" s="140"/>
      <c r="EF200" s="140"/>
      <c r="EG200" s="140"/>
      <c r="EH200" s="140"/>
      <c r="EI200" s="140"/>
      <c r="EJ200" s="140"/>
      <c r="EK200" s="140"/>
      <c r="EL200" s="140"/>
      <c r="EM200" s="140"/>
      <c r="EN200" s="140"/>
    </row>
    <row r="201" spans="1:144" s="23" customFormat="1" ht="21" hidden="1" customHeight="1">
      <c r="A201" s="20"/>
      <c r="B201" s="21"/>
      <c r="C201" s="171" t="s">
        <v>52</v>
      </c>
      <c r="D201" s="466"/>
      <c r="E201" s="344">
        <f>E197</f>
        <v>5831</v>
      </c>
      <c r="F201" s="344">
        <f>F197</f>
        <v>5831</v>
      </c>
      <c r="G201" s="426">
        <f>F201/E201*100</f>
        <v>100</v>
      </c>
      <c r="H201" s="462" t="e">
        <f>#REF!/G201*100</f>
        <v>#REF!</v>
      </c>
      <c r="I201" s="16"/>
      <c r="J201" s="22"/>
      <c r="K201" s="293"/>
      <c r="L201" s="293"/>
      <c r="M201" s="25">
        <f>(M200+M199+M198+M197)/4</f>
        <v>1.8265832106038291</v>
      </c>
      <c r="N201" s="535" t="e">
        <f>M201*0.4+H201*0.4+'[1]Внесение изменений'!H5*0.2</f>
        <v>#REF!</v>
      </c>
      <c r="O201" s="328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</row>
    <row r="202" spans="1:144" ht="20.25" hidden="1" customHeight="1">
      <c r="A202" s="7"/>
      <c r="B202" s="18"/>
      <c r="C202" s="749" t="s">
        <v>134</v>
      </c>
      <c r="D202" s="750"/>
      <c r="E202" s="750"/>
      <c r="F202" s="750"/>
      <c r="G202" s="750"/>
      <c r="H202" s="750"/>
      <c r="I202" s="751"/>
      <c r="J202" s="30"/>
      <c r="K202" s="303"/>
      <c r="L202" s="303"/>
      <c r="M202" s="30"/>
      <c r="N202" s="534"/>
    </row>
    <row r="203" spans="1:144" ht="34.5" hidden="1" customHeight="1">
      <c r="A203" s="7"/>
      <c r="B203" s="8"/>
      <c r="C203" s="757" t="s">
        <v>135</v>
      </c>
      <c r="D203" s="758"/>
      <c r="E203" s="758"/>
      <c r="F203" s="758"/>
      <c r="G203" s="758"/>
      <c r="H203" s="758"/>
      <c r="I203" s="758"/>
      <c r="J203" s="758"/>
      <c r="K203" s="758"/>
      <c r="L203" s="758"/>
      <c r="M203" s="26"/>
      <c r="N203" s="531"/>
    </row>
    <row r="204" spans="1:144" ht="21.75" hidden="1" customHeight="1">
      <c r="A204" s="7"/>
      <c r="B204" s="8"/>
      <c r="C204" s="757" t="s">
        <v>136</v>
      </c>
      <c r="D204" s="758"/>
      <c r="E204" s="758"/>
      <c r="F204" s="758"/>
      <c r="G204" s="758"/>
      <c r="H204" s="758"/>
      <c r="I204" s="758"/>
      <c r="J204" s="758"/>
      <c r="K204" s="758"/>
      <c r="L204" s="758"/>
      <c r="M204" s="26"/>
      <c r="N204" s="531"/>
    </row>
    <row r="205" spans="1:144" s="14" customFormat="1" ht="94.5" hidden="1" customHeight="1">
      <c r="A205" s="9"/>
      <c r="B205" s="38" t="s">
        <v>137</v>
      </c>
      <c r="C205" s="41" t="s">
        <v>138</v>
      </c>
      <c r="D205" s="469"/>
      <c r="E205" s="338">
        <f>SUM(E206:E207)</f>
        <v>206.4</v>
      </c>
      <c r="F205" s="338">
        <f>SUM(F206:F207)</f>
        <v>159.80000000000001</v>
      </c>
      <c r="G205" s="426">
        <f t="shared" ref="G205:G212" si="13">F205/E205*100</f>
        <v>77.422480620155042</v>
      </c>
      <c r="H205" s="462"/>
      <c r="I205" s="11" t="s">
        <v>139</v>
      </c>
      <c r="J205" s="12" t="s">
        <v>12</v>
      </c>
      <c r="K205" s="290">
        <v>4</v>
      </c>
      <c r="L205" s="290">
        <v>4</v>
      </c>
      <c r="M205" s="12">
        <f>L205/K205</f>
        <v>1</v>
      </c>
      <c r="N205" s="459"/>
      <c r="O205" s="328"/>
      <c r="P205" s="404"/>
      <c r="Q205" s="404"/>
      <c r="R205" s="404"/>
      <c r="S205" s="404"/>
      <c r="T205" s="404"/>
      <c r="U205" s="404"/>
      <c r="V205" s="404"/>
      <c r="W205" s="404"/>
      <c r="X205" s="404"/>
      <c r="Y205" s="404"/>
      <c r="Z205" s="404"/>
      <c r="AA205" s="404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  <c r="CC205" s="140"/>
      <c r="CD205" s="140"/>
      <c r="CE205" s="140"/>
      <c r="CF205" s="140"/>
      <c r="CG205" s="140"/>
      <c r="CH205" s="140"/>
      <c r="CI205" s="140"/>
      <c r="CJ205" s="140"/>
      <c r="CK205" s="140"/>
      <c r="CL205" s="140"/>
      <c r="CM205" s="140"/>
      <c r="CN205" s="140"/>
      <c r="CO205" s="140"/>
      <c r="CP205" s="140"/>
      <c r="CQ205" s="140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0"/>
      <c r="DR205" s="140"/>
      <c r="DS205" s="140"/>
      <c r="DT205" s="140"/>
      <c r="DU205" s="140"/>
      <c r="DV205" s="140"/>
      <c r="DW205" s="140"/>
      <c r="DX205" s="140"/>
      <c r="DY205" s="140"/>
      <c r="DZ205" s="140"/>
      <c r="EA205" s="140"/>
      <c r="EB205" s="140"/>
      <c r="EC205" s="140"/>
      <c r="ED205" s="140"/>
      <c r="EE205" s="140"/>
      <c r="EF205" s="140"/>
      <c r="EG205" s="140"/>
      <c r="EH205" s="140"/>
      <c r="EI205" s="140"/>
      <c r="EJ205" s="140"/>
      <c r="EK205" s="140"/>
      <c r="EL205" s="140"/>
      <c r="EM205" s="140"/>
      <c r="EN205" s="140"/>
    </row>
    <row r="206" spans="1:144" s="14" customFormat="1" hidden="1">
      <c r="A206" s="9"/>
      <c r="B206" s="10"/>
      <c r="C206" s="39"/>
      <c r="D206" s="469" t="s">
        <v>15</v>
      </c>
      <c r="E206" s="338">
        <v>9.4</v>
      </c>
      <c r="F206" s="338">
        <v>9.4</v>
      </c>
      <c r="G206" s="426">
        <f t="shared" si="13"/>
        <v>100</v>
      </c>
      <c r="H206" s="462"/>
      <c r="I206" s="11"/>
      <c r="J206" s="12"/>
      <c r="K206" s="290"/>
      <c r="L206" s="290"/>
      <c r="M206" s="13"/>
      <c r="N206" s="459"/>
      <c r="O206" s="328"/>
      <c r="P206" s="404"/>
      <c r="Q206" s="404"/>
      <c r="R206" s="404"/>
      <c r="S206" s="404"/>
      <c r="T206" s="404"/>
      <c r="U206" s="404"/>
      <c r="V206" s="404"/>
      <c r="W206" s="404"/>
      <c r="X206" s="404"/>
      <c r="Y206" s="404"/>
      <c r="Z206" s="404"/>
      <c r="AA206" s="404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40"/>
      <c r="CA206" s="140"/>
      <c r="CB206" s="140"/>
      <c r="CC206" s="140"/>
      <c r="CD206" s="140"/>
      <c r="CE206" s="140"/>
      <c r="CF206" s="140"/>
      <c r="CG206" s="140"/>
      <c r="CH206" s="140"/>
      <c r="CI206" s="140"/>
      <c r="CJ206" s="140"/>
      <c r="CK206" s="140"/>
      <c r="CL206" s="140"/>
      <c r="CM206" s="140"/>
      <c r="CN206" s="140"/>
      <c r="CO206" s="140"/>
      <c r="CP206" s="140"/>
      <c r="CQ206" s="140"/>
      <c r="CR206" s="140"/>
      <c r="CS206" s="140"/>
      <c r="CT206" s="140"/>
      <c r="CU206" s="140"/>
      <c r="CV206" s="140"/>
      <c r="CW206" s="140"/>
      <c r="CX206" s="140"/>
      <c r="CY206" s="140"/>
      <c r="CZ206" s="140"/>
      <c r="DA206" s="140"/>
      <c r="DB206" s="140"/>
      <c r="DC206" s="140"/>
      <c r="DD206" s="140"/>
      <c r="DE206" s="140"/>
      <c r="DF206" s="140"/>
      <c r="DG206" s="140"/>
      <c r="DH206" s="140"/>
      <c r="DI206" s="140"/>
      <c r="DJ206" s="140"/>
      <c r="DK206" s="140"/>
      <c r="DL206" s="140"/>
      <c r="DM206" s="140"/>
      <c r="DN206" s="140"/>
      <c r="DO206" s="140"/>
      <c r="DP206" s="140"/>
      <c r="DQ206" s="140"/>
      <c r="DR206" s="140"/>
      <c r="DS206" s="140"/>
      <c r="DT206" s="140"/>
      <c r="DU206" s="140"/>
      <c r="DV206" s="140"/>
      <c r="DW206" s="140"/>
      <c r="DX206" s="140"/>
      <c r="DY206" s="140"/>
      <c r="DZ206" s="140"/>
      <c r="EA206" s="140"/>
      <c r="EB206" s="140"/>
      <c r="EC206" s="140"/>
      <c r="ED206" s="140"/>
      <c r="EE206" s="140"/>
      <c r="EF206" s="140"/>
      <c r="EG206" s="140"/>
      <c r="EH206" s="140"/>
      <c r="EI206" s="140"/>
      <c r="EJ206" s="140"/>
      <c r="EK206" s="140"/>
      <c r="EL206" s="140"/>
      <c r="EM206" s="140"/>
      <c r="EN206" s="140"/>
    </row>
    <row r="207" spans="1:144" s="14" customFormat="1" ht="12.75" hidden="1">
      <c r="A207" s="9"/>
      <c r="B207" s="10"/>
      <c r="C207" s="37"/>
      <c r="D207" s="470" t="s">
        <v>16</v>
      </c>
      <c r="E207" s="338">
        <v>197</v>
      </c>
      <c r="F207" s="338">
        <v>150.4</v>
      </c>
      <c r="G207" s="426">
        <f t="shared" si="13"/>
        <v>76.345177664974614</v>
      </c>
      <c r="H207" s="462"/>
      <c r="I207" s="11"/>
      <c r="J207" s="12"/>
      <c r="K207" s="290"/>
      <c r="L207" s="290"/>
      <c r="M207" s="13"/>
      <c r="N207" s="459"/>
      <c r="O207" s="328"/>
      <c r="P207" s="404"/>
      <c r="Q207" s="404"/>
      <c r="R207" s="404"/>
      <c r="S207" s="404"/>
      <c r="T207" s="404"/>
      <c r="U207" s="404"/>
      <c r="V207" s="404"/>
      <c r="W207" s="404"/>
      <c r="X207" s="404"/>
      <c r="Y207" s="404"/>
      <c r="Z207" s="404"/>
      <c r="AA207" s="404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  <c r="CH207" s="140"/>
      <c r="CI207" s="140"/>
      <c r="CJ207" s="140"/>
      <c r="CK207" s="140"/>
      <c r="CL207" s="140"/>
      <c r="CM207" s="140"/>
      <c r="CN207" s="140"/>
      <c r="CO207" s="140"/>
      <c r="CP207" s="140"/>
      <c r="CQ207" s="140"/>
      <c r="CR207" s="140"/>
      <c r="CS207" s="140"/>
      <c r="CT207" s="140"/>
      <c r="CU207" s="140"/>
      <c r="CV207" s="140"/>
      <c r="CW207" s="140"/>
      <c r="CX207" s="140"/>
      <c r="CY207" s="140"/>
      <c r="CZ207" s="140"/>
      <c r="DA207" s="140"/>
      <c r="DB207" s="140"/>
      <c r="DC207" s="140"/>
      <c r="DD207" s="140"/>
      <c r="DE207" s="140"/>
      <c r="DF207" s="140"/>
      <c r="DG207" s="140"/>
      <c r="DH207" s="140"/>
      <c r="DI207" s="140"/>
      <c r="DJ207" s="140"/>
      <c r="DK207" s="140"/>
      <c r="DL207" s="140"/>
      <c r="DM207" s="140"/>
      <c r="DN207" s="140"/>
      <c r="DO207" s="140"/>
      <c r="DP207" s="140"/>
      <c r="DQ207" s="140"/>
      <c r="DR207" s="140"/>
      <c r="DS207" s="140"/>
      <c r="DT207" s="140"/>
      <c r="DU207" s="140"/>
      <c r="DV207" s="140"/>
      <c r="DW207" s="140"/>
      <c r="DX207" s="140"/>
      <c r="DY207" s="140"/>
      <c r="DZ207" s="140"/>
      <c r="EA207" s="140"/>
      <c r="EB207" s="140"/>
      <c r="EC207" s="140"/>
      <c r="ED207" s="140"/>
      <c r="EE207" s="140"/>
      <c r="EF207" s="140"/>
      <c r="EG207" s="140"/>
      <c r="EH207" s="140"/>
      <c r="EI207" s="140"/>
      <c r="EJ207" s="140"/>
      <c r="EK207" s="140"/>
      <c r="EL207" s="140"/>
      <c r="EM207" s="140"/>
      <c r="EN207" s="140"/>
    </row>
    <row r="208" spans="1:144" s="23" customFormat="1" ht="21" hidden="1" customHeight="1">
      <c r="A208" s="20">
        <f>E208-F208</f>
        <v>46.599999999999994</v>
      </c>
      <c r="B208" s="21"/>
      <c r="C208" s="171" t="s">
        <v>68</v>
      </c>
      <c r="D208" s="466"/>
      <c r="E208" s="344">
        <f>E205</f>
        <v>206.4</v>
      </c>
      <c r="F208" s="344">
        <f>F205</f>
        <v>159.80000000000001</v>
      </c>
      <c r="G208" s="426">
        <f t="shared" si="13"/>
        <v>77.422480620155042</v>
      </c>
      <c r="H208" s="462" t="e">
        <f>#REF!/G208*100</f>
        <v>#REF!</v>
      </c>
      <c r="I208" s="16"/>
      <c r="J208" s="22"/>
      <c r="K208" s="293"/>
      <c r="L208" s="293"/>
      <c r="M208" s="25">
        <f>M205/1</f>
        <v>1</v>
      </c>
      <c r="N208" s="535" t="e">
        <f>M208*0.4+H208*0.4+'[1]Внесение изменений'!H5*0.2</f>
        <v>#REF!</v>
      </c>
      <c r="O208" s="328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80"/>
      <c r="EC208" s="80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80"/>
    </row>
    <row r="209" spans="1:144" s="23" customFormat="1" ht="40.5" hidden="1" customHeight="1">
      <c r="A209" s="20" t="e">
        <f>F209/F492*100</f>
        <v>#DIV/0!</v>
      </c>
      <c r="B209" s="33"/>
      <c r="C209" s="173" t="s">
        <v>140</v>
      </c>
      <c r="D209" s="33"/>
      <c r="E209" s="349">
        <f>E208+E201+E193+E183</f>
        <v>269239473.22000003</v>
      </c>
      <c r="F209" s="349">
        <f>F208+F201+F193+F183</f>
        <v>268399264.5</v>
      </c>
      <c r="G209" s="426">
        <f>F209/E209*100</f>
        <v>99.687932564288786</v>
      </c>
      <c r="H209" s="509" t="e">
        <f>#REF!/G209*100</f>
        <v>#REF!</v>
      </c>
      <c r="I209" s="752" t="s">
        <v>141</v>
      </c>
      <c r="J209" s="753"/>
      <c r="K209" s="753"/>
      <c r="L209" s="753"/>
      <c r="M209" s="36" t="e">
        <f>(M205+M200+M199+M198+M197+M192+M191+M190+M189+#REF!+#REF!+M169+M150+M148+#REF!+M147+M142+M141)/17</f>
        <v>#REF!</v>
      </c>
      <c r="N209" s="541" t="e">
        <f>M209*0.4+H209*0.4+1*0.2</f>
        <v>#REF!</v>
      </c>
      <c r="O209" s="328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80"/>
      <c r="EC209" s="80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80"/>
    </row>
    <row r="210" spans="1:144" s="23" customFormat="1" ht="18.75" hidden="1">
      <c r="A210" s="20">
        <f>E209-F209</f>
        <v>840208.72000002861</v>
      </c>
      <c r="B210" s="33"/>
      <c r="C210" s="173" t="s">
        <v>103</v>
      </c>
      <c r="D210" s="33"/>
      <c r="E210" s="349" t="e">
        <f>E206+E191+#REF!+#REF!+#REF!+#REF!+E147+E192+#REF!+E166+E174</f>
        <v>#REF!</v>
      </c>
      <c r="F210" s="349" t="e">
        <f>F206+F191+#REF!+#REF!+#REF!+#REF!+F147+F192+#REF!+F166+F174</f>
        <v>#REF!</v>
      </c>
      <c r="G210" s="426" t="e">
        <f t="shared" si="13"/>
        <v>#REF!</v>
      </c>
      <c r="H210" s="462"/>
      <c r="I210" s="34"/>
      <c r="J210" s="34"/>
      <c r="K210" s="304"/>
      <c r="L210" s="304"/>
      <c r="M210" s="35"/>
      <c r="N210" s="541"/>
      <c r="O210" s="328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80"/>
      <c r="EC210" s="80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80"/>
    </row>
    <row r="211" spans="1:144" s="23" customFormat="1" ht="18.75" hidden="1">
      <c r="A211" s="20"/>
      <c r="B211" s="33"/>
      <c r="C211" s="173" t="s">
        <v>104</v>
      </c>
      <c r="D211" s="33"/>
      <c r="E211" s="349" t="e">
        <f>E207+E197+E190+E189+E181+E180+E177+E176+E172+#REF!+#REF!+E170+E169+#REF!+E162+E161+E160+E159+E158+E156+E155+E154+E153+E152+E151+E150+E182+E165+E164</f>
        <v>#REF!</v>
      </c>
      <c r="F211" s="349" t="e">
        <f>F207+F197+F190+F189+F181+F180+F177+F176+F172+#REF!+#REF!+F170+F169+#REF!+F162+F161+F160+F159+F158+F156+F155+F154+F153+F152+F151+F150+F182+F165+F164</f>
        <v>#REF!</v>
      </c>
      <c r="G211" s="426" t="e">
        <f t="shared" si="13"/>
        <v>#REF!</v>
      </c>
      <c r="H211" s="462"/>
      <c r="I211" s="34"/>
      <c r="J211" s="34"/>
      <c r="K211" s="304"/>
      <c r="L211" s="304"/>
      <c r="M211" s="35"/>
      <c r="N211" s="541"/>
      <c r="O211" s="328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80"/>
      <c r="DQ211" s="80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80"/>
      <c r="EC211" s="80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80"/>
    </row>
    <row r="212" spans="1:144" s="23" customFormat="1" ht="18.75" hidden="1">
      <c r="A212" s="20"/>
      <c r="B212" s="33"/>
      <c r="C212" s="173" t="s">
        <v>142</v>
      </c>
      <c r="D212" s="33"/>
      <c r="E212" s="349" t="e">
        <f>#REF!+E148+#REF!+#REF!+#REF!</f>
        <v>#REF!</v>
      </c>
      <c r="F212" s="349" t="e">
        <f>#REF!+F148+#REF!+#REF!+#REF!</f>
        <v>#REF!</v>
      </c>
      <c r="G212" s="426" t="e">
        <f t="shared" si="13"/>
        <v>#REF!</v>
      </c>
      <c r="H212" s="462"/>
      <c r="I212" s="34"/>
      <c r="J212" s="34"/>
      <c r="K212" s="304"/>
      <c r="L212" s="304"/>
      <c r="M212" s="35"/>
      <c r="N212" s="541"/>
      <c r="O212" s="328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</row>
    <row r="213" spans="1:144" ht="44.25" hidden="1" customHeight="1">
      <c r="A213" s="7"/>
      <c r="B213" s="6" t="s">
        <v>143</v>
      </c>
      <c r="C213" s="754" t="s">
        <v>144</v>
      </c>
      <c r="D213" s="755"/>
      <c r="E213" s="755"/>
      <c r="F213" s="755"/>
      <c r="G213" s="755"/>
      <c r="H213" s="755"/>
      <c r="I213" s="755"/>
      <c r="J213" s="755"/>
      <c r="K213" s="755"/>
      <c r="L213" s="755"/>
      <c r="M213" s="755"/>
      <c r="N213" s="756"/>
    </row>
    <row r="214" spans="1:144" ht="39.75" customHeight="1">
      <c r="A214" s="7"/>
      <c r="B214" s="122" t="s">
        <v>143</v>
      </c>
      <c r="C214" s="754" t="s">
        <v>471</v>
      </c>
      <c r="D214" s="755"/>
      <c r="E214" s="755"/>
      <c r="F214" s="755"/>
      <c r="G214" s="755"/>
      <c r="H214" s="755"/>
      <c r="I214" s="755"/>
      <c r="J214" s="755"/>
      <c r="K214" s="755"/>
      <c r="L214" s="755"/>
      <c r="M214" s="755"/>
      <c r="N214" s="756"/>
    </row>
    <row r="215" spans="1:144" ht="31.5" customHeight="1">
      <c r="A215" s="7"/>
      <c r="B215" s="15"/>
      <c r="C215" s="757" t="s">
        <v>206</v>
      </c>
      <c r="D215" s="758"/>
      <c r="E215" s="758"/>
      <c r="F215" s="758"/>
      <c r="G215" s="758"/>
      <c r="H215" s="758"/>
      <c r="I215" s="758"/>
      <c r="J215" s="758"/>
      <c r="K215" s="758"/>
      <c r="L215" s="758"/>
      <c r="M215" s="758"/>
      <c r="N215" s="759"/>
    </row>
    <row r="216" spans="1:144" ht="21" customHeight="1">
      <c r="A216" s="7"/>
      <c r="B216" s="46" t="s">
        <v>464</v>
      </c>
      <c r="C216" s="749" t="s">
        <v>213</v>
      </c>
      <c r="D216" s="750"/>
      <c r="E216" s="750"/>
      <c r="F216" s="750"/>
      <c r="G216" s="750"/>
      <c r="H216" s="750"/>
      <c r="I216" s="750"/>
      <c r="J216" s="750"/>
      <c r="K216" s="750"/>
      <c r="L216" s="750"/>
      <c r="M216" s="750"/>
      <c r="N216" s="751"/>
    </row>
    <row r="217" spans="1:144" ht="26.25" customHeight="1">
      <c r="A217" s="7"/>
      <c r="B217" s="15"/>
      <c r="C217" s="757" t="s">
        <v>207</v>
      </c>
      <c r="D217" s="758"/>
      <c r="E217" s="758"/>
      <c r="F217" s="758"/>
      <c r="G217" s="758"/>
      <c r="H217" s="758"/>
      <c r="I217" s="758"/>
      <c r="J217" s="758"/>
      <c r="K217" s="758"/>
      <c r="L217" s="758"/>
      <c r="M217" s="758"/>
      <c r="N217" s="759"/>
    </row>
    <row r="218" spans="1:144" ht="18" customHeight="1">
      <c r="A218" s="7"/>
      <c r="B218" s="15"/>
      <c r="C218" s="757" t="s">
        <v>208</v>
      </c>
      <c r="D218" s="758"/>
      <c r="E218" s="758"/>
      <c r="F218" s="758"/>
      <c r="G218" s="758"/>
      <c r="H218" s="758"/>
      <c r="I218" s="758"/>
      <c r="J218" s="758"/>
      <c r="K218" s="758"/>
      <c r="L218" s="758"/>
      <c r="M218" s="758"/>
      <c r="N218" s="759"/>
    </row>
    <row r="219" spans="1:144" ht="18" customHeight="1">
      <c r="A219" s="7"/>
      <c r="B219" s="15"/>
      <c r="C219" s="757" t="s">
        <v>209</v>
      </c>
      <c r="D219" s="758"/>
      <c r="E219" s="758"/>
      <c r="F219" s="758"/>
      <c r="G219" s="758"/>
      <c r="H219" s="758"/>
      <c r="I219" s="758"/>
      <c r="J219" s="758"/>
      <c r="K219" s="758"/>
      <c r="L219" s="758"/>
      <c r="M219" s="758"/>
      <c r="N219" s="759"/>
    </row>
    <row r="220" spans="1:144" ht="18" customHeight="1">
      <c r="A220" s="7"/>
      <c r="B220" s="15"/>
      <c r="C220" s="757" t="s">
        <v>210</v>
      </c>
      <c r="D220" s="758"/>
      <c r="E220" s="758"/>
      <c r="F220" s="758"/>
      <c r="G220" s="758"/>
      <c r="H220" s="758"/>
      <c r="I220" s="758"/>
      <c r="J220" s="758"/>
      <c r="K220" s="758"/>
      <c r="L220" s="758"/>
      <c r="M220" s="758"/>
      <c r="N220" s="759"/>
    </row>
    <row r="221" spans="1:144" ht="18" customHeight="1">
      <c r="A221" s="7"/>
      <c r="B221" s="15"/>
      <c r="C221" s="757" t="s">
        <v>211</v>
      </c>
      <c r="D221" s="758"/>
      <c r="E221" s="758"/>
      <c r="F221" s="758"/>
      <c r="G221" s="758"/>
      <c r="H221" s="758"/>
      <c r="I221" s="758"/>
      <c r="J221" s="758"/>
      <c r="K221" s="758"/>
      <c r="L221" s="758"/>
      <c r="M221" s="758"/>
      <c r="N221" s="759"/>
    </row>
    <row r="222" spans="1:144" s="14" customFormat="1" ht="136.5" customHeight="1">
      <c r="A222" s="9"/>
      <c r="B222" s="38" t="s">
        <v>465</v>
      </c>
      <c r="C222" s="427" t="s">
        <v>704</v>
      </c>
      <c r="D222" s="10">
        <v>30</v>
      </c>
      <c r="E222" s="695">
        <v>729900</v>
      </c>
      <c r="F222" s="695">
        <v>729900</v>
      </c>
      <c r="G222" s="426">
        <f>(F222/E222)*100</f>
        <v>100</v>
      </c>
      <c r="H222" s="462">
        <v>1</v>
      </c>
      <c r="I222" s="235" t="s">
        <v>421</v>
      </c>
      <c r="J222" s="12" t="s">
        <v>218</v>
      </c>
      <c r="K222" s="290">
        <v>35</v>
      </c>
      <c r="L222" s="290">
        <v>35</v>
      </c>
      <c r="M222" s="12">
        <f>K222/L222*100</f>
        <v>100</v>
      </c>
      <c r="N222" s="459">
        <v>1</v>
      </c>
      <c r="O222" s="328"/>
      <c r="P222" s="404"/>
      <c r="Q222" s="404"/>
      <c r="R222" s="404"/>
      <c r="S222" s="404"/>
      <c r="T222" s="404"/>
      <c r="U222" s="404"/>
      <c r="V222" s="404"/>
      <c r="W222" s="404"/>
      <c r="X222" s="404"/>
      <c r="Y222" s="404"/>
      <c r="Z222" s="404"/>
      <c r="AA222" s="404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40"/>
      <c r="CO222" s="140"/>
      <c r="CP222" s="140"/>
      <c r="CQ222" s="140"/>
      <c r="CR222" s="140"/>
      <c r="CS222" s="140"/>
      <c r="CT222" s="140"/>
      <c r="CU222" s="140"/>
      <c r="CV222" s="140"/>
      <c r="CW222" s="140"/>
      <c r="CX222" s="140"/>
      <c r="CY222" s="140"/>
      <c r="CZ222" s="140"/>
      <c r="DA222" s="140"/>
      <c r="DB222" s="140"/>
      <c r="DC222" s="140"/>
      <c r="DD222" s="140"/>
      <c r="DE222" s="140"/>
      <c r="DF222" s="140"/>
      <c r="DG222" s="140"/>
      <c r="DH222" s="140"/>
      <c r="DI222" s="140"/>
      <c r="DJ222" s="140"/>
      <c r="DK222" s="140"/>
      <c r="DL222" s="140"/>
      <c r="DM222" s="140"/>
      <c r="DN222" s="140"/>
      <c r="DO222" s="140"/>
      <c r="DP222" s="140"/>
      <c r="DQ222" s="140"/>
      <c r="DR222" s="140"/>
      <c r="DS222" s="140"/>
      <c r="DT222" s="140"/>
      <c r="DU222" s="140"/>
      <c r="DV222" s="140"/>
      <c r="DW222" s="140"/>
      <c r="DX222" s="140"/>
      <c r="DY222" s="140"/>
      <c r="DZ222" s="140"/>
      <c r="EA222" s="140"/>
      <c r="EB222" s="140"/>
      <c r="EC222" s="140"/>
      <c r="ED222" s="140"/>
      <c r="EE222" s="140"/>
      <c r="EF222" s="140"/>
      <c r="EG222" s="140"/>
      <c r="EH222" s="140"/>
      <c r="EI222" s="140"/>
      <c r="EJ222" s="140"/>
      <c r="EK222" s="140"/>
      <c r="EL222" s="140"/>
      <c r="EM222" s="140"/>
      <c r="EN222" s="140"/>
    </row>
    <row r="223" spans="1:144" s="14" customFormat="1" ht="72" customHeight="1">
      <c r="A223" s="9"/>
      <c r="B223" s="38" t="s">
        <v>466</v>
      </c>
      <c r="C223" s="427" t="s">
        <v>705</v>
      </c>
      <c r="D223" s="10">
        <v>30</v>
      </c>
      <c r="E223" s="338">
        <v>213000</v>
      </c>
      <c r="F223" s="338">
        <v>213000</v>
      </c>
      <c r="G223" s="460">
        <f t="shared" ref="G223:G226" si="14">(F223/E223)*100</f>
        <v>100</v>
      </c>
      <c r="H223" s="462">
        <v>1</v>
      </c>
      <c r="I223" s="235" t="s">
        <v>422</v>
      </c>
      <c r="J223" s="12" t="s">
        <v>218</v>
      </c>
      <c r="K223" s="290">
        <v>173</v>
      </c>
      <c r="L223" s="290">
        <v>173</v>
      </c>
      <c r="M223" s="12">
        <f t="shared" ref="M223:M230" si="15">K223/L223*100</f>
        <v>100</v>
      </c>
      <c r="N223" s="459">
        <v>1</v>
      </c>
      <c r="O223" s="328"/>
      <c r="P223" s="404"/>
      <c r="Q223" s="404"/>
      <c r="R223" s="404"/>
      <c r="S223" s="404"/>
      <c r="T223" s="404"/>
      <c r="U223" s="404"/>
      <c r="V223" s="404"/>
      <c r="W223" s="404"/>
      <c r="X223" s="404"/>
      <c r="Y223" s="404"/>
      <c r="Z223" s="404"/>
      <c r="AA223" s="404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0"/>
      <c r="CP223" s="140"/>
      <c r="CQ223" s="140"/>
      <c r="CR223" s="140"/>
      <c r="CS223" s="140"/>
      <c r="CT223" s="140"/>
      <c r="CU223" s="140"/>
      <c r="CV223" s="140"/>
      <c r="CW223" s="140"/>
      <c r="CX223" s="140"/>
      <c r="CY223" s="140"/>
      <c r="CZ223" s="140"/>
      <c r="DA223" s="140"/>
      <c r="DB223" s="140"/>
      <c r="DC223" s="140"/>
      <c r="DD223" s="140"/>
      <c r="DE223" s="140"/>
      <c r="DF223" s="140"/>
      <c r="DG223" s="140"/>
      <c r="DH223" s="140"/>
      <c r="DI223" s="140"/>
      <c r="DJ223" s="140"/>
      <c r="DK223" s="140"/>
      <c r="DL223" s="140"/>
      <c r="DM223" s="140"/>
      <c r="DN223" s="140"/>
      <c r="DO223" s="140"/>
      <c r="DP223" s="140"/>
      <c r="DQ223" s="140"/>
      <c r="DR223" s="140"/>
      <c r="DS223" s="140"/>
      <c r="DT223" s="140"/>
      <c r="DU223" s="140"/>
      <c r="DV223" s="140"/>
      <c r="DW223" s="140"/>
      <c r="DX223" s="140"/>
      <c r="DY223" s="140"/>
      <c r="DZ223" s="140"/>
      <c r="EA223" s="140"/>
      <c r="EB223" s="140"/>
      <c r="EC223" s="140"/>
      <c r="ED223" s="140"/>
      <c r="EE223" s="140"/>
      <c r="EF223" s="140"/>
      <c r="EG223" s="140"/>
      <c r="EH223" s="140"/>
      <c r="EI223" s="140"/>
      <c r="EJ223" s="140"/>
      <c r="EK223" s="140"/>
      <c r="EL223" s="140"/>
      <c r="EM223" s="140"/>
      <c r="EN223" s="140"/>
    </row>
    <row r="224" spans="1:144" s="14" customFormat="1" ht="55.5" customHeight="1">
      <c r="A224" s="9"/>
      <c r="B224" s="38" t="s">
        <v>467</v>
      </c>
      <c r="C224" s="235" t="s">
        <v>419</v>
      </c>
      <c r="D224" s="10" t="s">
        <v>477</v>
      </c>
      <c r="E224" s="695">
        <v>243300</v>
      </c>
      <c r="F224" s="695">
        <v>243300</v>
      </c>
      <c r="G224" s="460">
        <f t="shared" si="14"/>
        <v>100</v>
      </c>
      <c r="H224" s="462">
        <v>1</v>
      </c>
      <c r="I224" s="235" t="s">
        <v>423</v>
      </c>
      <c r="J224" s="12" t="s">
        <v>218</v>
      </c>
      <c r="K224" s="290">
        <v>230</v>
      </c>
      <c r="L224" s="290">
        <v>230</v>
      </c>
      <c r="M224" s="12">
        <f t="shared" si="15"/>
        <v>100</v>
      </c>
      <c r="N224" s="459">
        <v>1</v>
      </c>
      <c r="O224" s="328"/>
      <c r="P224" s="404"/>
      <c r="Q224" s="404"/>
      <c r="R224" s="404"/>
      <c r="S224" s="404"/>
      <c r="T224" s="404"/>
      <c r="U224" s="404"/>
      <c r="V224" s="404"/>
      <c r="W224" s="404"/>
      <c r="X224" s="404"/>
      <c r="Y224" s="404"/>
      <c r="Z224" s="404"/>
      <c r="AA224" s="404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40"/>
      <c r="CO224" s="140"/>
      <c r="CP224" s="140"/>
      <c r="CQ224" s="140"/>
      <c r="CR224" s="140"/>
      <c r="CS224" s="140"/>
      <c r="CT224" s="140"/>
      <c r="CU224" s="140"/>
      <c r="CV224" s="140"/>
      <c r="CW224" s="140"/>
      <c r="CX224" s="140"/>
      <c r="CY224" s="140"/>
      <c r="CZ224" s="140"/>
      <c r="DA224" s="140"/>
      <c r="DB224" s="140"/>
      <c r="DC224" s="140"/>
      <c r="DD224" s="140"/>
      <c r="DE224" s="140"/>
      <c r="DF224" s="140"/>
      <c r="DG224" s="140"/>
      <c r="DH224" s="140"/>
      <c r="DI224" s="140"/>
      <c r="DJ224" s="140"/>
      <c r="DK224" s="140"/>
      <c r="DL224" s="140"/>
      <c r="DM224" s="140"/>
      <c r="DN224" s="140"/>
      <c r="DO224" s="140"/>
      <c r="DP224" s="140"/>
      <c r="DQ224" s="140"/>
      <c r="DR224" s="140"/>
      <c r="DS224" s="140"/>
      <c r="DT224" s="140"/>
      <c r="DU224" s="140"/>
      <c r="DV224" s="140"/>
      <c r="DW224" s="140"/>
      <c r="DX224" s="140"/>
      <c r="DY224" s="140"/>
      <c r="DZ224" s="140"/>
      <c r="EA224" s="140"/>
      <c r="EB224" s="140"/>
      <c r="EC224" s="140"/>
      <c r="ED224" s="140"/>
      <c r="EE224" s="140"/>
      <c r="EF224" s="140"/>
      <c r="EG224" s="140"/>
      <c r="EH224" s="140"/>
      <c r="EI224" s="140"/>
      <c r="EJ224" s="140"/>
      <c r="EK224" s="140"/>
      <c r="EL224" s="140"/>
      <c r="EM224" s="140"/>
      <c r="EN224" s="140"/>
    </row>
    <row r="225" spans="1:145" s="14" customFormat="1" ht="51.75" customHeight="1">
      <c r="A225" s="9"/>
      <c r="B225" s="102" t="s">
        <v>468</v>
      </c>
      <c r="C225" s="103" t="s">
        <v>364</v>
      </c>
      <c r="D225" s="190">
        <v>31</v>
      </c>
      <c r="E225" s="695">
        <v>3029500</v>
      </c>
      <c r="F225" s="695">
        <v>3029500</v>
      </c>
      <c r="G225" s="460">
        <f t="shared" si="14"/>
        <v>100</v>
      </c>
      <c r="H225" s="495">
        <v>1</v>
      </c>
      <c r="I225" s="103" t="s">
        <v>212</v>
      </c>
      <c r="J225" s="104" t="s">
        <v>218</v>
      </c>
      <c r="K225" s="305">
        <v>120</v>
      </c>
      <c r="L225" s="305">
        <v>120</v>
      </c>
      <c r="M225" s="12">
        <f t="shared" si="15"/>
        <v>100</v>
      </c>
      <c r="N225" s="415">
        <v>1</v>
      </c>
      <c r="O225" s="328"/>
      <c r="P225" s="404"/>
      <c r="Q225" s="404"/>
      <c r="R225" s="404"/>
      <c r="S225" s="404"/>
      <c r="T225" s="404"/>
      <c r="U225" s="404"/>
      <c r="V225" s="404"/>
      <c r="W225" s="404"/>
      <c r="X225" s="404"/>
      <c r="Y225" s="404"/>
      <c r="Z225" s="404"/>
      <c r="AA225" s="404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40"/>
      <c r="CO225" s="140"/>
      <c r="CP225" s="140"/>
      <c r="CQ225" s="140"/>
      <c r="CR225" s="140"/>
      <c r="CS225" s="140"/>
      <c r="CT225" s="140"/>
      <c r="CU225" s="140"/>
      <c r="CV225" s="140"/>
      <c r="CW225" s="140"/>
      <c r="CX225" s="140"/>
      <c r="CY225" s="140"/>
      <c r="CZ225" s="140"/>
      <c r="DA225" s="140"/>
      <c r="DB225" s="140"/>
      <c r="DC225" s="140"/>
      <c r="DD225" s="140"/>
      <c r="DE225" s="140"/>
      <c r="DF225" s="140"/>
      <c r="DG225" s="140"/>
      <c r="DH225" s="140"/>
      <c r="DI225" s="140"/>
      <c r="DJ225" s="140"/>
      <c r="DK225" s="140"/>
      <c r="DL225" s="140"/>
      <c r="DM225" s="140"/>
      <c r="DN225" s="140"/>
      <c r="DO225" s="140"/>
      <c r="DP225" s="140"/>
      <c r="DQ225" s="140"/>
      <c r="DR225" s="140"/>
      <c r="DS225" s="140"/>
      <c r="DT225" s="140"/>
      <c r="DU225" s="140"/>
      <c r="DV225" s="140"/>
      <c r="DW225" s="140"/>
      <c r="DX225" s="140"/>
      <c r="DY225" s="140"/>
      <c r="DZ225" s="140"/>
      <c r="EA225" s="140"/>
      <c r="EB225" s="140"/>
      <c r="EC225" s="140"/>
      <c r="ED225" s="140"/>
      <c r="EE225" s="140"/>
      <c r="EF225" s="140"/>
      <c r="EG225" s="140"/>
      <c r="EH225" s="140"/>
      <c r="EI225" s="140"/>
      <c r="EJ225" s="140"/>
      <c r="EK225" s="140"/>
      <c r="EL225" s="140"/>
      <c r="EM225" s="140"/>
      <c r="EN225" s="140"/>
    </row>
    <row r="226" spans="1:145" s="14" customFormat="1" ht="59.25" customHeight="1">
      <c r="A226" s="9"/>
      <c r="B226" s="102" t="s">
        <v>469</v>
      </c>
      <c r="C226" s="103" t="s">
        <v>366</v>
      </c>
      <c r="D226" s="190" t="s">
        <v>365</v>
      </c>
      <c r="E226" s="695">
        <v>197000</v>
      </c>
      <c r="F226" s="695">
        <v>193903.12</v>
      </c>
      <c r="G226" s="460">
        <f t="shared" si="14"/>
        <v>98.427979695431461</v>
      </c>
      <c r="H226" s="495">
        <v>1</v>
      </c>
      <c r="I226" s="103" t="s">
        <v>473</v>
      </c>
      <c r="J226" s="104" t="s">
        <v>27</v>
      </c>
      <c r="K226" s="305">
        <v>5</v>
      </c>
      <c r="L226" s="305">
        <v>5</v>
      </c>
      <c r="M226" s="12">
        <f t="shared" si="15"/>
        <v>100</v>
      </c>
      <c r="N226" s="415">
        <v>1</v>
      </c>
      <c r="O226" s="328"/>
      <c r="P226" s="404"/>
      <c r="Q226" s="404"/>
      <c r="R226" s="404"/>
      <c r="S226" s="404"/>
      <c r="T226" s="404"/>
      <c r="U226" s="404"/>
      <c r="V226" s="404"/>
      <c r="W226" s="404"/>
      <c r="X226" s="404"/>
      <c r="Y226" s="404"/>
      <c r="Z226" s="404"/>
      <c r="AA226" s="404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40"/>
      <c r="CO226" s="140"/>
      <c r="CP226" s="140"/>
      <c r="CQ226" s="140"/>
      <c r="CR226" s="140"/>
      <c r="CS226" s="140"/>
      <c r="CT226" s="140"/>
      <c r="CU226" s="140"/>
      <c r="CV226" s="140"/>
      <c r="CW226" s="140"/>
      <c r="CX226" s="140"/>
      <c r="CY226" s="140"/>
      <c r="CZ226" s="140"/>
      <c r="DA226" s="140"/>
      <c r="DB226" s="140"/>
      <c r="DC226" s="140"/>
      <c r="DD226" s="140"/>
      <c r="DE226" s="140"/>
      <c r="DF226" s="140"/>
      <c r="DG226" s="140"/>
      <c r="DH226" s="140"/>
      <c r="DI226" s="140"/>
      <c r="DJ226" s="140"/>
      <c r="DK226" s="140"/>
      <c r="DL226" s="140"/>
      <c r="DM226" s="140"/>
      <c r="DN226" s="140"/>
      <c r="DO226" s="140"/>
      <c r="DP226" s="140"/>
      <c r="DQ226" s="140"/>
      <c r="DR226" s="140"/>
      <c r="DS226" s="140"/>
      <c r="DT226" s="140"/>
      <c r="DU226" s="140"/>
      <c r="DV226" s="140"/>
      <c r="DW226" s="140"/>
      <c r="DX226" s="140"/>
      <c r="DY226" s="140"/>
      <c r="DZ226" s="140"/>
      <c r="EA226" s="140"/>
      <c r="EB226" s="140"/>
      <c r="EC226" s="140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</row>
    <row r="227" spans="1:145" s="14" customFormat="1" ht="59.25" customHeight="1">
      <c r="A227" s="9"/>
      <c r="B227" s="102"/>
      <c r="C227" s="103"/>
      <c r="D227" s="190"/>
      <c r="E227" s="695"/>
      <c r="F227" s="695"/>
      <c r="G227" s="460"/>
      <c r="H227" s="495"/>
      <c r="I227" s="103" t="s">
        <v>474</v>
      </c>
      <c r="J227" s="104" t="s">
        <v>168</v>
      </c>
      <c r="K227" s="305">
        <v>27</v>
      </c>
      <c r="L227" s="305">
        <v>27</v>
      </c>
      <c r="M227" s="12">
        <f t="shared" si="15"/>
        <v>100</v>
      </c>
      <c r="N227" s="415">
        <v>1</v>
      </c>
      <c r="O227" s="328"/>
      <c r="P227" s="404"/>
      <c r="Q227" s="404"/>
      <c r="R227" s="404"/>
      <c r="S227" s="404"/>
      <c r="T227" s="404"/>
      <c r="U227" s="404"/>
      <c r="V227" s="404"/>
      <c r="W227" s="404"/>
      <c r="X227" s="404"/>
      <c r="Y227" s="404"/>
      <c r="Z227" s="404"/>
      <c r="AA227" s="404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</row>
    <row r="228" spans="1:145" s="19" customFormat="1" ht="89.25">
      <c r="A228" s="106"/>
      <c r="B228" s="38" t="s">
        <v>472</v>
      </c>
      <c r="C228" s="11"/>
      <c r="D228" s="10"/>
      <c r="E228" s="338"/>
      <c r="F228" s="338"/>
      <c r="G228" s="426"/>
      <c r="H228" s="462" t="s">
        <v>673</v>
      </c>
      <c r="I228" s="273" t="s">
        <v>475</v>
      </c>
      <c r="J228" s="12" t="s">
        <v>217</v>
      </c>
      <c r="K228" s="290">
        <v>5</v>
      </c>
      <c r="L228" s="290">
        <v>5</v>
      </c>
      <c r="M228" s="12">
        <f t="shared" si="15"/>
        <v>100</v>
      </c>
      <c r="N228" s="459">
        <v>1</v>
      </c>
      <c r="O228" s="328"/>
      <c r="P228" s="404"/>
      <c r="Q228" s="404"/>
      <c r="R228" s="404"/>
      <c r="S228" s="404"/>
      <c r="T228" s="404"/>
      <c r="U228" s="404"/>
      <c r="V228" s="404"/>
      <c r="W228" s="404"/>
      <c r="X228" s="404"/>
      <c r="Y228" s="404"/>
      <c r="Z228" s="404"/>
      <c r="AA228" s="404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40"/>
      <c r="CA228" s="140"/>
      <c r="CB228" s="140"/>
      <c r="CC228" s="140"/>
      <c r="CD228" s="140"/>
      <c r="CE228" s="140"/>
      <c r="CF228" s="140"/>
      <c r="CG228" s="140"/>
      <c r="CH228" s="140"/>
      <c r="CI228" s="140"/>
      <c r="CJ228" s="140"/>
      <c r="CK228" s="140"/>
      <c r="CL228" s="140"/>
      <c r="CM228" s="140"/>
      <c r="CN228" s="140"/>
      <c r="CO228" s="140"/>
      <c r="CP228" s="140"/>
      <c r="CQ228" s="140"/>
      <c r="CR228" s="140"/>
      <c r="CS228" s="140"/>
      <c r="CT228" s="140"/>
      <c r="CU228" s="140"/>
      <c r="CV228" s="140"/>
      <c r="CW228" s="140"/>
      <c r="CX228" s="140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0"/>
      <c r="DJ228" s="140"/>
      <c r="DK228" s="140"/>
      <c r="DL228" s="140"/>
      <c r="DM228" s="140"/>
      <c r="DN228" s="140"/>
      <c r="DO228" s="140"/>
      <c r="DP228" s="140"/>
      <c r="DQ228" s="140"/>
      <c r="DR228" s="140"/>
      <c r="DS228" s="140"/>
      <c r="DT228" s="140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256"/>
    </row>
    <row r="229" spans="1:145" s="244" customFormat="1" ht="27" hidden="1" customHeight="1">
      <c r="B229" s="178"/>
      <c r="C229" s="839"/>
      <c r="D229" s="840"/>
      <c r="E229" s="840"/>
      <c r="F229" s="840"/>
      <c r="G229" s="840"/>
      <c r="H229" s="840"/>
      <c r="I229" s="245"/>
      <c r="J229" s="180"/>
      <c r="K229" s="306"/>
      <c r="L229" s="306"/>
      <c r="M229" s="12" t="e">
        <f t="shared" si="15"/>
        <v>#DIV/0!</v>
      </c>
      <c r="N229" s="542">
        <v>1</v>
      </c>
      <c r="O229" s="328"/>
      <c r="P229" s="404"/>
      <c r="Q229" s="404"/>
      <c r="R229" s="404"/>
      <c r="S229" s="404"/>
      <c r="T229" s="404"/>
      <c r="U229" s="404"/>
      <c r="V229" s="404"/>
      <c r="W229" s="404"/>
      <c r="X229" s="404"/>
      <c r="Y229" s="404"/>
      <c r="Z229" s="404"/>
      <c r="AA229" s="404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40"/>
      <c r="CA229" s="140"/>
      <c r="CB229" s="140"/>
      <c r="CC229" s="140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0"/>
      <c r="CN229" s="140"/>
      <c r="CO229" s="140"/>
      <c r="CP229" s="140"/>
      <c r="CQ229" s="140"/>
      <c r="CR229" s="140"/>
      <c r="CS229" s="140"/>
      <c r="CT229" s="140"/>
      <c r="CU229" s="140"/>
      <c r="CV229" s="140"/>
      <c r="CW229" s="140"/>
      <c r="CX229" s="140"/>
      <c r="CY229" s="140"/>
      <c r="CZ229" s="140"/>
      <c r="DA229" s="140"/>
      <c r="DB229" s="140"/>
      <c r="DC229" s="140"/>
      <c r="DD229" s="140"/>
      <c r="DE229" s="140"/>
      <c r="DF229" s="140"/>
      <c r="DG229" s="140"/>
      <c r="DH229" s="140"/>
      <c r="DI229" s="140"/>
      <c r="DJ229" s="140"/>
      <c r="DK229" s="140"/>
      <c r="DL229" s="140"/>
      <c r="DM229" s="140"/>
      <c r="DN229" s="140"/>
      <c r="DO229" s="140"/>
      <c r="DP229" s="140"/>
      <c r="DQ229" s="140"/>
      <c r="DR229" s="140"/>
      <c r="DS229" s="140"/>
      <c r="DT229" s="140"/>
      <c r="DU229" s="140"/>
      <c r="DV229" s="140"/>
      <c r="DW229" s="140"/>
      <c r="DX229" s="140"/>
      <c r="DY229" s="140"/>
      <c r="DZ229" s="140"/>
      <c r="EA229" s="140"/>
      <c r="EB229" s="140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258"/>
    </row>
    <row r="230" spans="1:145" s="19" customFormat="1" ht="51.75" customHeight="1">
      <c r="B230" s="10"/>
      <c r="C230" s="243"/>
      <c r="D230" s="472"/>
      <c r="E230" s="351"/>
      <c r="F230" s="351"/>
      <c r="G230" s="427"/>
      <c r="H230" s="241"/>
      <c r="I230" s="273" t="s">
        <v>476</v>
      </c>
      <c r="J230" s="12" t="s">
        <v>12</v>
      </c>
      <c r="K230" s="290">
        <v>70</v>
      </c>
      <c r="L230" s="290">
        <v>70</v>
      </c>
      <c r="M230" s="12">
        <f t="shared" si="15"/>
        <v>100</v>
      </c>
      <c r="N230" s="459">
        <v>1</v>
      </c>
      <c r="O230" s="328"/>
      <c r="P230" s="404"/>
      <c r="Q230" s="404"/>
      <c r="R230" s="404"/>
      <c r="S230" s="404"/>
      <c r="T230" s="404"/>
      <c r="U230" s="404"/>
      <c r="V230" s="404"/>
      <c r="W230" s="404"/>
      <c r="X230" s="404"/>
      <c r="Y230" s="404"/>
      <c r="Z230" s="404"/>
      <c r="AA230" s="404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0"/>
      <c r="CP230" s="140"/>
      <c r="CQ230" s="140"/>
      <c r="CR230" s="140"/>
      <c r="CS230" s="140"/>
      <c r="CT230" s="140"/>
      <c r="CU230" s="140"/>
      <c r="CV230" s="140"/>
      <c r="CW230" s="140"/>
      <c r="CX230" s="140"/>
      <c r="CY230" s="140"/>
      <c r="CZ230" s="140"/>
      <c r="DA230" s="140"/>
      <c r="DB230" s="140"/>
      <c r="DC230" s="140"/>
      <c r="DD230" s="140"/>
      <c r="DE230" s="140"/>
      <c r="DF230" s="140"/>
      <c r="DG230" s="140"/>
      <c r="DH230" s="140"/>
      <c r="DI230" s="140"/>
      <c r="DJ230" s="140"/>
      <c r="DK230" s="140"/>
      <c r="DL230" s="140"/>
      <c r="DM230" s="140"/>
      <c r="DN230" s="140"/>
      <c r="DO230" s="140"/>
      <c r="DP230" s="140"/>
      <c r="DQ230" s="140"/>
      <c r="DR230" s="140"/>
      <c r="DS230" s="140"/>
      <c r="DT230" s="140"/>
      <c r="DU230" s="140"/>
      <c r="DV230" s="140"/>
      <c r="DW230" s="140"/>
      <c r="DX230" s="140"/>
      <c r="DY230" s="140"/>
      <c r="DZ230" s="140"/>
      <c r="EA230" s="140"/>
      <c r="EB230" s="140"/>
      <c r="EC230" s="140"/>
      <c r="ED230" s="140"/>
      <c r="EE230" s="140"/>
      <c r="EF230" s="140"/>
      <c r="EG230" s="140"/>
      <c r="EH230" s="140"/>
      <c r="EI230" s="140"/>
      <c r="EJ230" s="140"/>
      <c r="EK230" s="140"/>
      <c r="EL230" s="140"/>
      <c r="EM230" s="140"/>
      <c r="EN230" s="140"/>
      <c r="EO230" s="256"/>
    </row>
    <row r="231" spans="1:145" s="365" customFormat="1" ht="51.75" customHeight="1">
      <c r="B231" s="51"/>
      <c r="C231" s="366"/>
      <c r="D231" s="473"/>
      <c r="E231" s="367"/>
      <c r="F231" s="367"/>
      <c r="G231" s="52"/>
      <c r="H231" s="511"/>
      <c r="I231" s="52" t="s">
        <v>708</v>
      </c>
      <c r="J231" s="54" t="s">
        <v>12</v>
      </c>
      <c r="K231" s="295">
        <v>30</v>
      </c>
      <c r="L231" s="295">
        <v>8</v>
      </c>
      <c r="M231" s="12">
        <v>26.6</v>
      </c>
      <c r="N231" s="398">
        <v>1</v>
      </c>
      <c r="O231" s="328"/>
      <c r="P231" s="404"/>
      <c r="Q231" s="404"/>
      <c r="R231" s="404"/>
      <c r="S231" s="404"/>
      <c r="T231" s="404"/>
      <c r="U231" s="404"/>
      <c r="V231" s="404"/>
      <c r="W231" s="404"/>
      <c r="X231" s="404"/>
      <c r="Y231" s="404"/>
      <c r="Z231" s="404"/>
      <c r="AA231" s="404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40"/>
      <c r="CO231" s="140"/>
      <c r="CP231" s="140"/>
      <c r="CQ231" s="140"/>
      <c r="CR231" s="140"/>
      <c r="CS231" s="140"/>
      <c r="CT231" s="140"/>
      <c r="CU231" s="140"/>
      <c r="CV231" s="140"/>
      <c r="CW231" s="140"/>
      <c r="CX231" s="140"/>
      <c r="CY231" s="140"/>
      <c r="CZ231" s="140"/>
      <c r="DA231" s="140"/>
      <c r="DB231" s="140"/>
      <c r="DC231" s="140"/>
      <c r="DD231" s="140"/>
      <c r="DE231" s="140"/>
      <c r="DF231" s="140"/>
      <c r="DG231" s="140"/>
      <c r="DH231" s="140"/>
      <c r="DI231" s="140"/>
      <c r="DJ231" s="140"/>
      <c r="DK231" s="140"/>
      <c r="DL231" s="140"/>
      <c r="DM231" s="140"/>
      <c r="DN231" s="140"/>
      <c r="DO231" s="140"/>
      <c r="DP231" s="140"/>
      <c r="DQ231" s="140"/>
      <c r="DR231" s="140"/>
      <c r="DS231" s="140"/>
      <c r="DT231" s="140"/>
      <c r="DU231" s="140"/>
      <c r="DV231" s="140"/>
      <c r="DW231" s="140"/>
      <c r="DX231" s="140"/>
      <c r="DY231" s="140"/>
      <c r="DZ231" s="140"/>
      <c r="EA231" s="140"/>
      <c r="EB231" s="140"/>
      <c r="EC231" s="140"/>
      <c r="ED231" s="140"/>
      <c r="EE231" s="140"/>
      <c r="EF231" s="140"/>
      <c r="EG231" s="140"/>
      <c r="EH231" s="140"/>
      <c r="EI231" s="140"/>
      <c r="EJ231" s="140"/>
      <c r="EK231" s="140"/>
      <c r="EL231" s="140"/>
      <c r="EM231" s="140"/>
      <c r="EN231" s="140"/>
      <c r="EO231" s="368"/>
    </row>
    <row r="232" spans="1:145" s="365" customFormat="1" ht="51.75" customHeight="1">
      <c r="B232" s="51"/>
      <c r="C232" s="366"/>
      <c r="D232" s="473"/>
      <c r="E232" s="367"/>
      <c r="F232" s="367"/>
      <c r="G232" s="52"/>
      <c r="H232" s="511"/>
      <c r="I232" s="52" t="s">
        <v>709</v>
      </c>
      <c r="J232" s="54" t="s">
        <v>12</v>
      </c>
      <c r="K232" s="295">
        <v>67</v>
      </c>
      <c r="L232" s="295">
        <v>39</v>
      </c>
      <c r="M232" s="12">
        <v>58.2</v>
      </c>
      <c r="N232" s="398">
        <v>0.57999999999999996</v>
      </c>
      <c r="O232" s="328"/>
      <c r="P232" s="404"/>
      <c r="Q232" s="404"/>
      <c r="R232" s="404"/>
      <c r="S232" s="404"/>
      <c r="T232" s="404"/>
      <c r="U232" s="404"/>
      <c r="V232" s="404"/>
      <c r="W232" s="404"/>
      <c r="X232" s="404"/>
      <c r="Y232" s="404"/>
      <c r="Z232" s="404"/>
      <c r="AA232" s="404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40"/>
      <c r="CO232" s="140"/>
      <c r="CP232" s="140"/>
      <c r="CQ232" s="140"/>
      <c r="CR232" s="140"/>
      <c r="CS232" s="140"/>
      <c r="CT232" s="140"/>
      <c r="CU232" s="140"/>
      <c r="CV232" s="140"/>
      <c r="CW232" s="140"/>
      <c r="CX232" s="140"/>
      <c r="CY232" s="140"/>
      <c r="CZ232" s="140"/>
      <c r="DA232" s="140"/>
      <c r="DB232" s="140"/>
      <c r="DC232" s="140"/>
      <c r="DD232" s="140"/>
      <c r="DE232" s="140"/>
      <c r="DF232" s="140"/>
      <c r="DG232" s="140"/>
      <c r="DH232" s="140"/>
      <c r="DI232" s="140"/>
      <c r="DJ232" s="140"/>
      <c r="DK232" s="140"/>
      <c r="DL232" s="140"/>
      <c r="DM232" s="140"/>
      <c r="DN232" s="140"/>
      <c r="DO232" s="140"/>
      <c r="DP232" s="140"/>
      <c r="DQ232" s="140"/>
      <c r="DR232" s="140"/>
      <c r="DS232" s="140"/>
      <c r="DT232" s="140"/>
      <c r="DU232" s="140"/>
      <c r="DV232" s="140"/>
      <c r="DW232" s="140"/>
      <c r="DX232" s="140"/>
      <c r="DY232" s="140"/>
      <c r="DZ232" s="140"/>
      <c r="EA232" s="140"/>
      <c r="EB232" s="140"/>
      <c r="EC232" s="140"/>
      <c r="ED232" s="140"/>
      <c r="EE232" s="140"/>
      <c r="EF232" s="140"/>
      <c r="EG232" s="140"/>
      <c r="EH232" s="140"/>
      <c r="EI232" s="140"/>
      <c r="EJ232" s="140"/>
      <c r="EK232" s="140"/>
      <c r="EL232" s="140"/>
      <c r="EM232" s="140"/>
      <c r="EN232" s="140"/>
      <c r="EO232" s="368"/>
    </row>
    <row r="233" spans="1:145" s="365" customFormat="1" ht="51.75" customHeight="1">
      <c r="B233" s="51"/>
      <c r="C233" s="366"/>
      <c r="D233" s="473"/>
      <c r="E233" s="367"/>
      <c r="F233" s="367"/>
      <c r="G233" s="52"/>
      <c r="H233" s="511"/>
      <c r="I233" s="52" t="s">
        <v>710</v>
      </c>
      <c r="J233" s="54" t="s">
        <v>12</v>
      </c>
      <c r="K233" s="295">
        <v>85</v>
      </c>
      <c r="L233" s="295">
        <v>100</v>
      </c>
      <c r="M233" s="12">
        <v>100</v>
      </c>
      <c r="N233" s="398">
        <v>1</v>
      </c>
      <c r="O233" s="328"/>
      <c r="P233" s="404"/>
      <c r="Q233" s="404"/>
      <c r="R233" s="404"/>
      <c r="S233" s="404"/>
      <c r="T233" s="404"/>
      <c r="U233" s="404"/>
      <c r="V233" s="404"/>
      <c r="W233" s="404"/>
      <c r="X233" s="404"/>
      <c r="Y233" s="404"/>
      <c r="Z233" s="404"/>
      <c r="AA233" s="404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40"/>
      <c r="CA233" s="140"/>
      <c r="CB233" s="140"/>
      <c r="CC233" s="140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0"/>
      <c r="CN233" s="140"/>
      <c r="CO233" s="140"/>
      <c r="CP233" s="140"/>
      <c r="CQ233" s="140"/>
      <c r="CR233" s="140"/>
      <c r="CS233" s="140"/>
      <c r="CT233" s="140"/>
      <c r="CU233" s="140"/>
      <c r="CV233" s="140"/>
      <c r="CW233" s="140"/>
      <c r="CX233" s="140"/>
      <c r="CY233" s="140"/>
      <c r="CZ233" s="140"/>
      <c r="DA233" s="140"/>
      <c r="DB233" s="140"/>
      <c r="DC233" s="140"/>
      <c r="DD233" s="140"/>
      <c r="DE233" s="140"/>
      <c r="DF233" s="140"/>
      <c r="DG233" s="140"/>
      <c r="DH233" s="140"/>
      <c r="DI233" s="140"/>
      <c r="DJ233" s="140"/>
      <c r="DK233" s="140"/>
      <c r="DL233" s="140"/>
      <c r="DM233" s="140"/>
      <c r="DN233" s="140"/>
      <c r="DO233" s="140"/>
      <c r="DP233" s="140"/>
      <c r="DQ233" s="140"/>
      <c r="DR233" s="140"/>
      <c r="DS233" s="140"/>
      <c r="DT233" s="140"/>
      <c r="DU233" s="140"/>
      <c r="DV233" s="140"/>
      <c r="DW233" s="140"/>
      <c r="DX233" s="140"/>
      <c r="DY233" s="140"/>
      <c r="DZ233" s="140"/>
      <c r="EA233" s="140"/>
      <c r="EB233" s="140"/>
      <c r="EC233" s="140"/>
      <c r="ED233" s="140"/>
      <c r="EE233" s="140"/>
      <c r="EF233" s="140"/>
      <c r="EG233" s="140"/>
      <c r="EH233" s="140"/>
      <c r="EI233" s="140"/>
      <c r="EJ233" s="140"/>
      <c r="EK233" s="140"/>
      <c r="EL233" s="140"/>
      <c r="EM233" s="140"/>
      <c r="EN233" s="140"/>
      <c r="EO233" s="368"/>
    </row>
    <row r="234" spans="1:145" s="246" customFormat="1" ht="27" customHeight="1">
      <c r="B234" s="219"/>
      <c r="C234" s="118" t="s">
        <v>219</v>
      </c>
      <c r="D234" s="588"/>
      <c r="E234" s="589">
        <f>E225+E224+E223+E222+E226+E227</f>
        <v>4412700</v>
      </c>
      <c r="F234" s="589">
        <f>F225+F224+F223+F222+F226+F227</f>
        <v>4409603.12</v>
      </c>
      <c r="G234" s="586">
        <v>98.6</v>
      </c>
      <c r="H234" s="587">
        <v>1</v>
      </c>
      <c r="I234" s="220"/>
      <c r="J234" s="220"/>
      <c r="K234" s="307"/>
      <c r="L234" s="307"/>
      <c r="M234" s="586">
        <f>(M222+M223+M224+M225+M226+M227+M228+M230+M231+M232+M233)/11</f>
        <v>89.527272727272731</v>
      </c>
      <c r="N234" s="697">
        <v>0.96</v>
      </c>
      <c r="O234" s="328"/>
      <c r="P234" s="404"/>
      <c r="Q234" s="404"/>
      <c r="R234" s="404"/>
      <c r="S234" s="404"/>
      <c r="T234" s="404"/>
      <c r="U234" s="404"/>
      <c r="V234" s="404"/>
      <c r="W234" s="404"/>
      <c r="X234" s="404"/>
      <c r="Y234" s="404"/>
      <c r="Z234" s="404"/>
      <c r="AA234" s="404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40"/>
      <c r="CA234" s="140"/>
      <c r="CB234" s="140"/>
      <c r="CC234" s="140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0"/>
      <c r="CN234" s="140"/>
      <c r="CO234" s="140"/>
      <c r="CP234" s="140"/>
      <c r="CQ234" s="140"/>
      <c r="CR234" s="140"/>
      <c r="CS234" s="140"/>
      <c r="CT234" s="140"/>
      <c r="CU234" s="140"/>
      <c r="CV234" s="140"/>
      <c r="CW234" s="140"/>
      <c r="CX234" s="140"/>
      <c r="CY234" s="140"/>
      <c r="CZ234" s="140"/>
      <c r="DA234" s="140"/>
      <c r="DB234" s="140"/>
      <c r="DC234" s="140"/>
      <c r="DD234" s="140"/>
      <c r="DE234" s="140"/>
      <c r="DF234" s="140"/>
      <c r="DG234" s="140"/>
      <c r="DH234" s="140"/>
      <c r="DI234" s="140"/>
      <c r="DJ234" s="140"/>
      <c r="DK234" s="140"/>
      <c r="DL234" s="140"/>
      <c r="DM234" s="140"/>
      <c r="DN234" s="140"/>
      <c r="DO234" s="140"/>
      <c r="DP234" s="140"/>
      <c r="DQ234" s="140"/>
      <c r="DR234" s="140"/>
      <c r="DS234" s="140"/>
      <c r="DT234" s="140"/>
      <c r="DU234" s="140"/>
      <c r="DV234" s="140"/>
      <c r="DW234" s="140"/>
      <c r="DX234" s="140"/>
      <c r="DY234" s="140"/>
      <c r="DZ234" s="140"/>
      <c r="EA234" s="140"/>
      <c r="EB234" s="140"/>
      <c r="EC234" s="140"/>
      <c r="ED234" s="140"/>
      <c r="EE234" s="140"/>
      <c r="EF234" s="140"/>
      <c r="EG234" s="140"/>
      <c r="EH234" s="140"/>
      <c r="EI234" s="140"/>
      <c r="EJ234" s="140"/>
      <c r="EK234" s="140"/>
      <c r="EL234" s="140"/>
      <c r="EM234" s="140"/>
      <c r="EN234" s="140"/>
      <c r="EO234" s="259"/>
    </row>
    <row r="235" spans="1:145" s="272" customFormat="1" ht="27" customHeight="1">
      <c r="A235" s="272" t="s">
        <v>222</v>
      </c>
      <c r="B235" s="369" t="s">
        <v>478</v>
      </c>
      <c r="C235" s="749" t="s">
        <v>480</v>
      </c>
      <c r="D235" s="750"/>
      <c r="E235" s="750"/>
      <c r="F235" s="750"/>
      <c r="G235" s="750"/>
      <c r="H235" s="750"/>
      <c r="I235" s="750"/>
      <c r="J235" s="750"/>
      <c r="K235" s="750"/>
      <c r="L235" s="750"/>
      <c r="M235" s="750"/>
      <c r="N235" s="751"/>
      <c r="O235" s="328"/>
      <c r="P235" s="444"/>
      <c r="Q235" s="444"/>
      <c r="R235" s="444"/>
      <c r="S235" s="444"/>
      <c r="T235" s="444"/>
      <c r="U235" s="444"/>
      <c r="V235" s="444"/>
      <c r="W235" s="444"/>
      <c r="X235" s="444"/>
      <c r="Y235" s="444"/>
      <c r="Z235" s="444"/>
      <c r="AA235" s="444"/>
      <c r="AB235" s="411"/>
    </row>
    <row r="236" spans="1:145" s="43" customFormat="1" ht="36" customHeight="1">
      <c r="A236" s="42"/>
      <c r="B236" s="107"/>
      <c r="C236" s="757" t="s">
        <v>214</v>
      </c>
      <c r="D236" s="758"/>
      <c r="E236" s="758"/>
      <c r="F236" s="758"/>
      <c r="G236" s="758"/>
      <c r="H236" s="758"/>
      <c r="I236" s="758"/>
      <c r="J236" s="758"/>
      <c r="K236" s="758"/>
      <c r="L236" s="758"/>
      <c r="M236" s="758"/>
      <c r="N236" s="758"/>
      <c r="O236" s="759"/>
      <c r="P236" s="445"/>
      <c r="Q236" s="445"/>
      <c r="R236" s="445"/>
      <c r="S236" s="445"/>
      <c r="T236" s="445"/>
      <c r="U236" s="445"/>
      <c r="V236" s="445"/>
      <c r="W236" s="445"/>
      <c r="X236" s="445"/>
      <c r="Y236" s="445"/>
      <c r="Z236" s="445"/>
      <c r="AA236" s="445"/>
      <c r="AB236" s="265"/>
      <c r="AC236" s="265"/>
      <c r="AD236" s="265"/>
      <c r="AE236" s="265"/>
      <c r="AF236" s="265"/>
      <c r="AG236" s="265"/>
      <c r="AH236" s="265"/>
      <c r="AI236" s="265"/>
      <c r="AJ236" s="265"/>
      <c r="AK236" s="265"/>
      <c r="AL236" s="265"/>
      <c r="AM236" s="265"/>
      <c r="AN236" s="265"/>
      <c r="AO236" s="265"/>
      <c r="AP236" s="265"/>
      <c r="AQ236" s="265"/>
      <c r="AR236" s="265"/>
      <c r="AS236" s="265"/>
      <c r="AT236" s="265"/>
      <c r="AU236" s="265"/>
      <c r="AV236" s="265"/>
      <c r="AW236" s="265"/>
      <c r="AX236" s="265"/>
      <c r="AY236" s="265"/>
      <c r="AZ236" s="265"/>
      <c r="BA236" s="265"/>
      <c r="BB236" s="265"/>
      <c r="BC236" s="265"/>
      <c r="BD236" s="265"/>
      <c r="BE236" s="265"/>
      <c r="BF236" s="265"/>
      <c r="BG236" s="265"/>
      <c r="BH236" s="265"/>
      <c r="BI236" s="265"/>
      <c r="BJ236" s="265"/>
      <c r="BK236" s="265"/>
      <c r="BL236" s="265"/>
      <c r="BM236" s="265"/>
      <c r="BN236" s="265"/>
      <c r="BO236" s="265"/>
      <c r="BP236" s="265"/>
      <c r="BQ236" s="265"/>
      <c r="BR236" s="265"/>
      <c r="BS236" s="265"/>
      <c r="BT236" s="265"/>
      <c r="BU236" s="265"/>
      <c r="BV236" s="265"/>
      <c r="BW236" s="265"/>
      <c r="BX236" s="265"/>
      <c r="BY236" s="265"/>
      <c r="BZ236" s="265"/>
      <c r="CA236" s="265"/>
      <c r="CB236" s="265"/>
      <c r="CC236" s="265"/>
      <c r="CD236" s="265"/>
      <c r="CE236" s="265"/>
      <c r="CF236" s="265"/>
      <c r="CG236" s="265"/>
      <c r="CH236" s="265"/>
      <c r="CI236" s="265"/>
      <c r="CJ236" s="265"/>
      <c r="CK236" s="265"/>
      <c r="CL236" s="265"/>
      <c r="CM236" s="265"/>
      <c r="CN236" s="265"/>
      <c r="CO236" s="265"/>
      <c r="CP236" s="265"/>
      <c r="CQ236" s="265"/>
      <c r="CR236" s="265"/>
      <c r="CS236" s="265"/>
      <c r="CT236" s="265"/>
      <c r="CU236" s="265"/>
      <c r="CV236" s="265"/>
      <c r="CW236" s="265"/>
      <c r="CX236" s="265"/>
      <c r="CY236" s="265"/>
      <c r="CZ236" s="265"/>
      <c r="DA236" s="265"/>
      <c r="DB236" s="265"/>
      <c r="DC236" s="265"/>
      <c r="DD236" s="265"/>
      <c r="DE236" s="265"/>
      <c r="DF236" s="265"/>
      <c r="DG236" s="265"/>
      <c r="DH236" s="265"/>
      <c r="DI236" s="265"/>
      <c r="DJ236" s="265"/>
      <c r="DK236" s="265"/>
      <c r="DL236" s="265"/>
      <c r="DM236" s="265"/>
      <c r="DN236" s="265"/>
      <c r="DO236" s="265"/>
      <c r="DP236" s="265"/>
      <c r="DQ236" s="265"/>
      <c r="DR236" s="265"/>
      <c r="DS236" s="265"/>
      <c r="DT236" s="265"/>
      <c r="DU236" s="265"/>
      <c r="DV236" s="265"/>
      <c r="DW236" s="265"/>
      <c r="DX236" s="265"/>
      <c r="DY236" s="265"/>
      <c r="DZ236" s="265"/>
      <c r="EA236" s="265"/>
      <c r="EB236" s="265"/>
      <c r="EC236" s="265"/>
      <c r="ED236" s="265"/>
      <c r="EE236" s="265"/>
      <c r="EF236" s="265"/>
      <c r="EG236" s="265"/>
      <c r="EH236" s="265"/>
      <c r="EI236" s="265"/>
      <c r="EJ236" s="265"/>
      <c r="EK236" s="265"/>
      <c r="EL236" s="265"/>
      <c r="EM236" s="265"/>
      <c r="EN236" s="265"/>
    </row>
    <row r="237" spans="1:145" s="43" customFormat="1" ht="33" customHeight="1">
      <c r="A237" s="42"/>
      <c r="B237" s="15"/>
      <c r="C237" s="757" t="s">
        <v>215</v>
      </c>
      <c r="D237" s="758"/>
      <c r="E237" s="758"/>
      <c r="F237" s="758"/>
      <c r="G237" s="758"/>
      <c r="H237" s="758"/>
      <c r="I237" s="758"/>
      <c r="J237" s="758"/>
      <c r="K237" s="758"/>
      <c r="L237" s="758"/>
      <c r="M237" s="12"/>
      <c r="N237" s="531"/>
      <c r="O237" s="331"/>
      <c r="P237" s="445"/>
      <c r="Q237" s="445"/>
      <c r="R237" s="445"/>
      <c r="S237" s="445"/>
      <c r="T237" s="445"/>
      <c r="U237" s="445"/>
      <c r="V237" s="445"/>
      <c r="W237" s="445"/>
      <c r="X237" s="445"/>
      <c r="Y237" s="445"/>
      <c r="Z237" s="445"/>
      <c r="AA237" s="445"/>
      <c r="AB237" s="265"/>
      <c r="AC237" s="265"/>
      <c r="AD237" s="265"/>
      <c r="AE237" s="265"/>
      <c r="AF237" s="265"/>
      <c r="AG237" s="265"/>
      <c r="AH237" s="265"/>
      <c r="AI237" s="265"/>
      <c r="AJ237" s="265"/>
      <c r="AK237" s="265"/>
      <c r="AL237" s="265"/>
      <c r="AM237" s="265"/>
      <c r="AN237" s="265"/>
      <c r="AO237" s="265"/>
      <c r="AP237" s="265"/>
      <c r="AQ237" s="265"/>
      <c r="AR237" s="265"/>
      <c r="AS237" s="265"/>
      <c r="AT237" s="265"/>
      <c r="AU237" s="265"/>
      <c r="AV237" s="265"/>
      <c r="AW237" s="265"/>
      <c r="AX237" s="265"/>
      <c r="AY237" s="265"/>
      <c r="AZ237" s="265"/>
      <c r="BA237" s="265"/>
      <c r="BB237" s="265"/>
      <c r="BC237" s="265"/>
      <c r="BD237" s="265"/>
      <c r="BE237" s="265"/>
      <c r="BF237" s="265"/>
      <c r="BG237" s="265"/>
      <c r="BH237" s="265"/>
      <c r="BI237" s="265"/>
      <c r="BJ237" s="265"/>
      <c r="BK237" s="265"/>
      <c r="BL237" s="265"/>
      <c r="BM237" s="265"/>
      <c r="BN237" s="265"/>
      <c r="BO237" s="265"/>
      <c r="BP237" s="265"/>
      <c r="BQ237" s="265"/>
      <c r="BR237" s="265"/>
      <c r="BS237" s="265"/>
      <c r="BT237" s="265"/>
      <c r="BU237" s="265"/>
      <c r="BV237" s="265"/>
      <c r="BW237" s="265"/>
      <c r="BX237" s="265"/>
      <c r="BY237" s="265"/>
      <c r="BZ237" s="265"/>
      <c r="CA237" s="265"/>
      <c r="CB237" s="265"/>
      <c r="CC237" s="265"/>
      <c r="CD237" s="265"/>
      <c r="CE237" s="265"/>
      <c r="CF237" s="265"/>
      <c r="CG237" s="265"/>
      <c r="CH237" s="265"/>
      <c r="CI237" s="265"/>
      <c r="CJ237" s="265"/>
      <c r="CK237" s="265"/>
      <c r="CL237" s="265"/>
      <c r="CM237" s="265"/>
      <c r="CN237" s="265"/>
      <c r="CO237" s="265"/>
      <c r="CP237" s="265"/>
      <c r="CQ237" s="265"/>
      <c r="CR237" s="265"/>
      <c r="CS237" s="265"/>
      <c r="CT237" s="265"/>
      <c r="CU237" s="265"/>
      <c r="CV237" s="265"/>
      <c r="CW237" s="265"/>
      <c r="CX237" s="265"/>
      <c r="CY237" s="265"/>
      <c r="CZ237" s="265"/>
      <c r="DA237" s="265"/>
      <c r="DB237" s="265"/>
      <c r="DC237" s="265"/>
      <c r="DD237" s="265"/>
      <c r="DE237" s="265"/>
      <c r="DF237" s="265"/>
      <c r="DG237" s="265"/>
      <c r="DH237" s="265"/>
      <c r="DI237" s="265"/>
      <c r="DJ237" s="265"/>
      <c r="DK237" s="265"/>
      <c r="DL237" s="265"/>
      <c r="DM237" s="265"/>
      <c r="DN237" s="265"/>
      <c r="DO237" s="265"/>
      <c r="DP237" s="265"/>
      <c r="DQ237" s="265"/>
      <c r="DR237" s="265"/>
      <c r="DS237" s="265"/>
      <c r="DT237" s="265"/>
      <c r="DU237" s="265"/>
      <c r="DV237" s="265"/>
      <c r="DW237" s="265"/>
      <c r="DX237" s="265"/>
      <c r="DY237" s="265"/>
      <c r="DZ237" s="265"/>
      <c r="EA237" s="265"/>
      <c r="EB237" s="265"/>
      <c r="EC237" s="265"/>
      <c r="ED237" s="265"/>
      <c r="EE237" s="265"/>
      <c r="EF237" s="265"/>
      <c r="EG237" s="265"/>
      <c r="EH237" s="265"/>
      <c r="EI237" s="265"/>
      <c r="EJ237" s="265"/>
      <c r="EK237" s="265"/>
      <c r="EL237" s="265"/>
      <c r="EM237" s="265"/>
      <c r="EN237" s="265"/>
    </row>
    <row r="238" spans="1:145" s="43" customFormat="1" ht="38.25" customHeight="1">
      <c r="A238" s="42"/>
      <c r="B238" s="15"/>
      <c r="C238" s="764" t="s">
        <v>216</v>
      </c>
      <c r="D238" s="765"/>
      <c r="E238" s="765"/>
      <c r="F238" s="765"/>
      <c r="G238" s="765"/>
      <c r="H238" s="765"/>
      <c r="I238" s="765"/>
      <c r="J238" s="765"/>
      <c r="K238" s="765"/>
      <c r="L238" s="765"/>
      <c r="M238" s="765"/>
      <c r="N238" s="766"/>
      <c r="O238" s="331"/>
      <c r="P238" s="445"/>
      <c r="Q238" s="445"/>
      <c r="R238" s="445"/>
      <c r="S238" s="445"/>
      <c r="T238" s="445"/>
      <c r="U238" s="445"/>
      <c r="V238" s="445"/>
      <c r="W238" s="445"/>
      <c r="X238" s="445"/>
      <c r="Y238" s="445"/>
      <c r="Z238" s="445"/>
      <c r="AA238" s="445"/>
      <c r="AB238" s="265"/>
      <c r="AC238" s="265"/>
      <c r="AD238" s="265"/>
      <c r="AE238" s="265"/>
      <c r="AF238" s="265"/>
      <c r="AG238" s="265"/>
      <c r="AH238" s="265"/>
      <c r="AI238" s="265"/>
      <c r="AJ238" s="265"/>
      <c r="AK238" s="265"/>
      <c r="AL238" s="265"/>
      <c r="AM238" s="265"/>
      <c r="AN238" s="265"/>
      <c r="AO238" s="265"/>
      <c r="AP238" s="265"/>
      <c r="AQ238" s="265"/>
      <c r="AR238" s="265"/>
      <c r="AS238" s="265"/>
      <c r="AT238" s="265"/>
      <c r="AU238" s="265"/>
      <c r="AV238" s="265"/>
      <c r="AW238" s="265"/>
      <c r="AX238" s="265"/>
      <c r="AY238" s="265"/>
      <c r="AZ238" s="265"/>
      <c r="BA238" s="265"/>
      <c r="BB238" s="265"/>
      <c r="BC238" s="265"/>
      <c r="BD238" s="265"/>
      <c r="BE238" s="265"/>
      <c r="BF238" s="265"/>
      <c r="BG238" s="265"/>
      <c r="BH238" s="265"/>
      <c r="BI238" s="265"/>
      <c r="BJ238" s="265"/>
      <c r="BK238" s="265"/>
      <c r="BL238" s="265"/>
      <c r="BM238" s="265"/>
      <c r="BN238" s="265"/>
      <c r="BO238" s="265"/>
      <c r="BP238" s="265"/>
      <c r="BQ238" s="265"/>
      <c r="BR238" s="265"/>
      <c r="BS238" s="265"/>
      <c r="BT238" s="265"/>
      <c r="BU238" s="265"/>
      <c r="BV238" s="265"/>
      <c r="BW238" s="265"/>
      <c r="BX238" s="265"/>
      <c r="BY238" s="265"/>
      <c r="BZ238" s="265"/>
      <c r="CA238" s="265"/>
      <c r="CB238" s="265"/>
      <c r="CC238" s="265"/>
      <c r="CD238" s="265"/>
      <c r="CE238" s="265"/>
      <c r="CF238" s="265"/>
      <c r="CG238" s="265"/>
      <c r="CH238" s="265"/>
      <c r="CI238" s="265"/>
      <c r="CJ238" s="265"/>
      <c r="CK238" s="265"/>
      <c r="CL238" s="265"/>
      <c r="CM238" s="265"/>
      <c r="CN238" s="265"/>
      <c r="CO238" s="265"/>
      <c r="CP238" s="265"/>
      <c r="CQ238" s="265"/>
      <c r="CR238" s="265"/>
      <c r="CS238" s="265"/>
      <c r="CT238" s="265"/>
      <c r="CU238" s="265"/>
      <c r="CV238" s="265"/>
      <c r="CW238" s="265"/>
      <c r="CX238" s="265"/>
      <c r="CY238" s="265"/>
      <c r="CZ238" s="265"/>
      <c r="DA238" s="265"/>
      <c r="DB238" s="265"/>
      <c r="DC238" s="265"/>
      <c r="DD238" s="265"/>
      <c r="DE238" s="265"/>
      <c r="DF238" s="265"/>
      <c r="DG238" s="265"/>
      <c r="DH238" s="265"/>
      <c r="DI238" s="265"/>
      <c r="DJ238" s="265"/>
      <c r="DK238" s="265"/>
      <c r="DL238" s="265"/>
      <c r="DM238" s="265"/>
      <c r="DN238" s="265"/>
      <c r="DO238" s="265"/>
      <c r="DP238" s="265"/>
      <c r="DQ238" s="265"/>
      <c r="DR238" s="265"/>
      <c r="DS238" s="265"/>
      <c r="DT238" s="265"/>
      <c r="DU238" s="265"/>
      <c r="DV238" s="265"/>
      <c r="DW238" s="265"/>
      <c r="DX238" s="265"/>
      <c r="DY238" s="265"/>
      <c r="DZ238" s="265"/>
      <c r="EA238" s="265"/>
      <c r="EB238" s="265"/>
      <c r="EC238" s="265"/>
      <c r="ED238" s="265"/>
      <c r="EE238" s="265"/>
      <c r="EF238" s="265"/>
      <c r="EG238" s="265"/>
      <c r="EH238" s="265"/>
      <c r="EI238" s="265"/>
      <c r="EJ238" s="265"/>
      <c r="EK238" s="265"/>
      <c r="EL238" s="265"/>
      <c r="EM238" s="265"/>
      <c r="EN238" s="265"/>
    </row>
    <row r="239" spans="1:145" s="14" customFormat="1" ht="83.25" customHeight="1">
      <c r="A239" s="9"/>
      <c r="B239" s="102" t="s">
        <v>479</v>
      </c>
      <c r="C239" s="238" t="s">
        <v>420</v>
      </c>
      <c r="D239" s="190" t="s">
        <v>706</v>
      </c>
      <c r="E239" s="350">
        <v>2117664</v>
      </c>
      <c r="F239" s="350">
        <v>2117664</v>
      </c>
      <c r="G239" s="495">
        <v>100</v>
      </c>
      <c r="H239" s="495">
        <v>10</v>
      </c>
      <c r="I239" s="238" t="s">
        <v>674</v>
      </c>
      <c r="J239" s="239" t="s">
        <v>27</v>
      </c>
      <c r="K239" s="305">
        <v>3</v>
      </c>
      <c r="L239" s="305">
        <v>3</v>
      </c>
      <c r="M239" s="104">
        <v>100</v>
      </c>
      <c r="N239" s="415">
        <v>1</v>
      </c>
      <c r="O239" s="328"/>
      <c r="P239" s="404"/>
      <c r="Q239" s="404"/>
      <c r="R239" s="404"/>
      <c r="S239" s="404"/>
      <c r="T239" s="404"/>
      <c r="U239" s="404"/>
      <c r="V239" s="404"/>
      <c r="W239" s="404"/>
      <c r="X239" s="404"/>
      <c r="Y239" s="404"/>
      <c r="Z239" s="404"/>
      <c r="AA239" s="404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40"/>
      <c r="CA239" s="140"/>
      <c r="CB239" s="140"/>
      <c r="CC239" s="140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0"/>
      <c r="CN239" s="140"/>
      <c r="CO239" s="140"/>
      <c r="CP239" s="140"/>
      <c r="CQ239" s="140"/>
      <c r="CR239" s="140"/>
      <c r="CS239" s="140"/>
      <c r="CT239" s="140"/>
      <c r="CU239" s="140"/>
      <c r="CV239" s="140"/>
      <c r="CW239" s="140"/>
      <c r="CX239" s="140"/>
      <c r="CY239" s="140"/>
      <c r="CZ239" s="140"/>
      <c r="DA239" s="140"/>
      <c r="DB239" s="140"/>
      <c r="DC239" s="140"/>
      <c r="DD239" s="140"/>
      <c r="DE239" s="140"/>
      <c r="DF239" s="140"/>
      <c r="DG239" s="140"/>
      <c r="DH239" s="140"/>
      <c r="DI239" s="140"/>
      <c r="DJ239" s="140"/>
      <c r="DK239" s="140"/>
      <c r="DL239" s="140"/>
      <c r="DM239" s="140"/>
      <c r="DN239" s="140"/>
      <c r="DO239" s="140"/>
      <c r="DP239" s="140"/>
      <c r="DQ239" s="140"/>
      <c r="DR239" s="140"/>
      <c r="DS239" s="140"/>
      <c r="DT239" s="140"/>
      <c r="DU239" s="140"/>
      <c r="DV239" s="140"/>
      <c r="DW239" s="140"/>
      <c r="DX239" s="140"/>
      <c r="DY239" s="140"/>
      <c r="DZ239" s="140"/>
      <c r="EA239" s="140"/>
      <c r="EB239" s="140"/>
      <c r="EC239" s="140"/>
      <c r="ED239" s="140"/>
      <c r="EE239" s="140"/>
      <c r="EF239" s="140"/>
      <c r="EG239" s="140"/>
      <c r="EH239" s="140"/>
      <c r="EI239" s="140"/>
      <c r="EJ239" s="140"/>
      <c r="EK239" s="140"/>
      <c r="EL239" s="140"/>
      <c r="EM239" s="140"/>
      <c r="EN239" s="140"/>
    </row>
    <row r="240" spans="1:145" s="82" customFormat="1" ht="25.5" customHeight="1">
      <c r="B240" s="219"/>
      <c r="C240" s="240" t="s">
        <v>204</v>
      </c>
      <c r="D240" s="219"/>
      <c r="E240" s="352">
        <f>E239</f>
        <v>2117664</v>
      </c>
      <c r="F240" s="352">
        <f>F239</f>
        <v>2117664</v>
      </c>
      <c r="G240" s="590">
        <v>100</v>
      </c>
      <c r="H240" s="590">
        <v>1</v>
      </c>
      <c r="I240" s="761"/>
      <c r="J240" s="762"/>
      <c r="K240" s="762"/>
      <c r="L240" s="763"/>
      <c r="M240" s="586">
        <v>1</v>
      </c>
      <c r="N240" s="279">
        <v>1</v>
      </c>
      <c r="O240" s="328"/>
      <c r="P240" s="404"/>
      <c r="Q240" s="404"/>
      <c r="R240" s="404"/>
      <c r="S240" s="404"/>
      <c r="T240" s="404"/>
      <c r="U240" s="404"/>
      <c r="V240" s="404"/>
      <c r="W240" s="404"/>
      <c r="X240" s="404"/>
      <c r="Y240" s="404"/>
      <c r="Z240" s="404"/>
      <c r="AA240" s="404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40"/>
      <c r="CO240" s="140"/>
      <c r="CP240" s="140"/>
      <c r="CQ240" s="140"/>
      <c r="CR240" s="140"/>
      <c r="CS240" s="140"/>
      <c r="CT240" s="140"/>
      <c r="CU240" s="140"/>
      <c r="CV240" s="140"/>
      <c r="CW240" s="140"/>
      <c r="CX240" s="140"/>
      <c r="CY240" s="140"/>
      <c r="CZ240" s="140"/>
      <c r="DA240" s="140"/>
      <c r="DB240" s="140"/>
      <c r="DC240" s="140"/>
      <c r="DD240" s="140"/>
      <c r="DE240" s="140"/>
      <c r="DF240" s="140"/>
      <c r="DG240" s="140"/>
      <c r="DH240" s="140"/>
      <c r="DI240" s="140"/>
      <c r="DJ240" s="140"/>
      <c r="DK240" s="140"/>
      <c r="DL240" s="140"/>
      <c r="DM240" s="140"/>
      <c r="DN240" s="140"/>
      <c r="DO240" s="140"/>
      <c r="DP240" s="140"/>
      <c r="DQ240" s="140"/>
      <c r="DR240" s="140"/>
      <c r="DS240" s="140"/>
      <c r="DT240" s="140"/>
      <c r="DU240" s="140"/>
      <c r="DV240" s="140"/>
      <c r="DW240" s="140"/>
      <c r="DX240" s="140"/>
      <c r="DY240" s="140"/>
      <c r="DZ240" s="140"/>
      <c r="EA240" s="140"/>
      <c r="EB240" s="140"/>
      <c r="EC240" s="140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</row>
    <row r="241" spans="1:144" s="14" customFormat="1" ht="53.25" hidden="1" customHeight="1">
      <c r="A241" s="9"/>
      <c r="B241" s="10"/>
      <c r="C241" s="241"/>
      <c r="D241" s="10"/>
      <c r="E241" s="338"/>
      <c r="F241" s="338"/>
      <c r="G241" s="462"/>
      <c r="H241" s="462"/>
      <c r="I241" s="241"/>
      <c r="J241" s="237" t="s">
        <v>146</v>
      </c>
      <c r="K241" s="290">
        <v>8</v>
      </c>
      <c r="L241" s="290">
        <v>8</v>
      </c>
      <c r="M241" s="12">
        <f>L241/K241</f>
        <v>1</v>
      </c>
      <c r="N241" s="459"/>
      <c r="O241" s="328"/>
      <c r="P241" s="404"/>
      <c r="Q241" s="404"/>
      <c r="R241" s="404"/>
      <c r="S241" s="404"/>
      <c r="T241" s="404"/>
      <c r="U241" s="404"/>
      <c r="V241" s="404"/>
      <c r="W241" s="404"/>
      <c r="X241" s="404"/>
      <c r="Y241" s="404"/>
      <c r="Z241" s="404"/>
      <c r="AA241" s="404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40"/>
      <c r="CO241" s="140"/>
      <c r="CP241" s="140"/>
      <c r="CQ241" s="140"/>
      <c r="CR241" s="140"/>
      <c r="CS241" s="140"/>
      <c r="CT241" s="140"/>
      <c r="CU241" s="140"/>
      <c r="CV241" s="140"/>
      <c r="CW241" s="140"/>
      <c r="CX241" s="140"/>
      <c r="CY241" s="140"/>
      <c r="CZ241" s="140"/>
      <c r="DA241" s="140"/>
      <c r="DB241" s="140"/>
      <c r="DC241" s="140"/>
      <c r="DD241" s="140"/>
      <c r="DE241" s="140"/>
      <c r="DF241" s="140"/>
      <c r="DG241" s="140"/>
      <c r="DH241" s="140"/>
      <c r="DI241" s="140"/>
      <c r="DJ241" s="140"/>
      <c r="DK241" s="140"/>
      <c r="DL241" s="140"/>
      <c r="DM241" s="140"/>
      <c r="DN241" s="140"/>
      <c r="DO241" s="140"/>
      <c r="DP241" s="140"/>
      <c r="DQ241" s="140"/>
      <c r="DR241" s="140"/>
      <c r="DS241" s="140"/>
      <c r="DT241" s="140"/>
      <c r="DU241" s="140"/>
      <c r="DV241" s="140"/>
      <c r="DW241" s="140"/>
      <c r="DX241" s="140"/>
      <c r="DY241" s="140"/>
      <c r="DZ241" s="140"/>
      <c r="EA241" s="140"/>
      <c r="EB241" s="140"/>
      <c r="EC241" s="140"/>
      <c r="ED241" s="140"/>
      <c r="EE241" s="140"/>
      <c r="EF241" s="140"/>
      <c r="EG241" s="140"/>
      <c r="EH241" s="140"/>
      <c r="EI241" s="140"/>
      <c r="EJ241" s="140"/>
      <c r="EK241" s="140"/>
      <c r="EL241" s="140"/>
      <c r="EM241" s="140"/>
      <c r="EN241" s="140"/>
    </row>
    <row r="242" spans="1:144" s="14" customFormat="1" ht="12.75" hidden="1">
      <c r="A242" s="9"/>
      <c r="B242" s="10"/>
      <c r="C242" s="241"/>
      <c r="D242" s="10"/>
      <c r="E242" s="338"/>
      <c r="F242" s="338"/>
      <c r="G242" s="462"/>
      <c r="H242" s="462"/>
      <c r="I242" s="241"/>
      <c r="J242" s="237"/>
      <c r="K242" s="290"/>
      <c r="L242" s="290"/>
      <c r="M242" s="12"/>
      <c r="N242" s="459"/>
      <c r="O242" s="328"/>
      <c r="P242" s="404"/>
      <c r="Q242" s="404"/>
      <c r="R242" s="404"/>
      <c r="S242" s="404"/>
      <c r="T242" s="404"/>
      <c r="U242" s="404"/>
      <c r="V242" s="404"/>
      <c r="W242" s="404"/>
      <c r="X242" s="404"/>
      <c r="Y242" s="404"/>
      <c r="Z242" s="404"/>
      <c r="AA242" s="404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40"/>
      <c r="CA242" s="140"/>
      <c r="CB242" s="140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40"/>
      <c r="CO242" s="140"/>
      <c r="CP242" s="140"/>
      <c r="CQ242" s="140"/>
      <c r="CR242" s="140"/>
      <c r="CS242" s="140"/>
      <c r="CT242" s="140"/>
      <c r="CU242" s="140"/>
      <c r="CV242" s="140"/>
      <c r="CW242" s="140"/>
      <c r="CX242" s="140"/>
      <c r="CY242" s="140"/>
      <c r="CZ242" s="140"/>
      <c r="DA242" s="140"/>
      <c r="DB242" s="140"/>
      <c r="DC242" s="140"/>
      <c r="DD242" s="140"/>
      <c r="DE242" s="140"/>
      <c r="DF242" s="140"/>
      <c r="DG242" s="140"/>
      <c r="DH242" s="140"/>
      <c r="DI242" s="140"/>
      <c r="DJ242" s="140"/>
      <c r="DK242" s="140"/>
      <c r="DL242" s="140"/>
      <c r="DM242" s="140"/>
      <c r="DN242" s="140"/>
      <c r="DO242" s="140"/>
      <c r="DP242" s="140"/>
      <c r="DQ242" s="140"/>
      <c r="DR242" s="140"/>
      <c r="DS242" s="140"/>
      <c r="DT242" s="140"/>
      <c r="DU242" s="140"/>
      <c r="DV242" s="140"/>
      <c r="DW242" s="140"/>
      <c r="DX242" s="140"/>
      <c r="DY242" s="140"/>
      <c r="DZ242" s="140"/>
      <c r="EA242" s="140"/>
      <c r="EB242" s="140"/>
      <c r="EC242" s="140"/>
      <c r="ED242" s="140"/>
      <c r="EE242" s="140"/>
      <c r="EF242" s="140"/>
      <c r="EG242" s="140"/>
      <c r="EH242" s="140"/>
      <c r="EI242" s="140"/>
      <c r="EJ242" s="140"/>
      <c r="EK242" s="140"/>
      <c r="EL242" s="140"/>
      <c r="EM242" s="140"/>
      <c r="EN242" s="140"/>
    </row>
    <row r="243" spans="1:144" s="14" customFormat="1" ht="12.75" hidden="1">
      <c r="A243" s="9"/>
      <c r="B243" s="38"/>
      <c r="C243" s="241"/>
      <c r="D243" s="10"/>
      <c r="E243" s="338"/>
      <c r="F243" s="338"/>
      <c r="G243" s="462"/>
      <c r="H243" s="462"/>
      <c r="I243" s="242"/>
      <c r="J243" s="242"/>
      <c r="K243" s="292"/>
      <c r="L243" s="292"/>
      <c r="M243" s="12"/>
      <c r="N243" s="459"/>
      <c r="O243" s="328"/>
      <c r="P243" s="404"/>
      <c r="Q243" s="404"/>
      <c r="R243" s="404"/>
      <c r="S243" s="404"/>
      <c r="T243" s="404"/>
      <c r="U243" s="404"/>
      <c r="V243" s="404"/>
      <c r="W243" s="404"/>
      <c r="X243" s="404"/>
      <c r="Y243" s="404"/>
      <c r="Z243" s="404"/>
      <c r="AA243" s="404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40"/>
      <c r="CA243" s="140"/>
      <c r="CB243" s="140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40"/>
      <c r="CO243" s="140"/>
      <c r="CP243" s="140"/>
      <c r="CQ243" s="140"/>
      <c r="CR243" s="140"/>
      <c r="CS243" s="140"/>
      <c r="CT243" s="140"/>
      <c r="CU243" s="140"/>
      <c r="CV243" s="140"/>
      <c r="CW243" s="140"/>
      <c r="CX243" s="140"/>
      <c r="CY243" s="140"/>
      <c r="CZ243" s="140"/>
      <c r="DA243" s="140"/>
      <c r="DB243" s="140"/>
      <c r="DC243" s="140"/>
      <c r="DD243" s="140"/>
      <c r="DE243" s="140"/>
      <c r="DF243" s="140"/>
      <c r="DG243" s="140"/>
      <c r="DH243" s="140"/>
      <c r="DI243" s="140"/>
      <c r="DJ243" s="140"/>
      <c r="DK243" s="140"/>
      <c r="DL243" s="140"/>
      <c r="DM243" s="140"/>
      <c r="DN243" s="140"/>
      <c r="DO243" s="140"/>
      <c r="DP243" s="140"/>
      <c r="DQ243" s="140"/>
      <c r="DR243" s="140"/>
      <c r="DS243" s="140"/>
      <c r="DT243" s="140"/>
      <c r="DU243" s="140"/>
      <c r="DV243" s="140"/>
      <c r="DW243" s="140"/>
      <c r="DX243" s="140"/>
      <c r="DY243" s="140"/>
      <c r="DZ243" s="140"/>
      <c r="EA243" s="140"/>
      <c r="EB243" s="140"/>
      <c r="EC243" s="140"/>
      <c r="ED243" s="140"/>
      <c r="EE243" s="140"/>
      <c r="EF243" s="140"/>
      <c r="EG243" s="140"/>
      <c r="EH243" s="140"/>
      <c r="EI243" s="140"/>
      <c r="EJ243" s="140"/>
      <c r="EK243" s="140"/>
      <c r="EL243" s="140"/>
      <c r="EM243" s="140"/>
      <c r="EN243" s="140"/>
    </row>
    <row r="244" spans="1:144" s="43" customFormat="1" hidden="1">
      <c r="A244" s="42"/>
      <c r="B244" s="15"/>
      <c r="C244" s="760"/>
      <c r="D244" s="760"/>
      <c r="E244" s="760"/>
      <c r="F244" s="760"/>
      <c r="G244" s="760"/>
      <c r="H244" s="760"/>
      <c r="I244" s="760"/>
      <c r="J244" s="760"/>
      <c r="K244" s="760"/>
      <c r="L244" s="760"/>
      <c r="M244" s="12"/>
      <c r="N244" s="531"/>
      <c r="O244" s="331"/>
      <c r="P244" s="445"/>
      <c r="Q244" s="445"/>
      <c r="R244" s="445"/>
      <c r="S244" s="445"/>
      <c r="T244" s="445"/>
      <c r="U244" s="445"/>
      <c r="V244" s="445"/>
      <c r="W244" s="445"/>
      <c r="X244" s="445"/>
      <c r="Y244" s="445"/>
      <c r="Z244" s="445"/>
      <c r="AA244" s="445"/>
      <c r="AB244" s="265"/>
      <c r="AC244" s="265"/>
      <c r="AD244" s="265"/>
      <c r="AE244" s="265"/>
      <c r="AF244" s="265"/>
      <c r="AG244" s="265"/>
      <c r="AH244" s="265"/>
      <c r="AI244" s="265"/>
      <c r="AJ244" s="265"/>
      <c r="AK244" s="265"/>
      <c r="AL244" s="265"/>
      <c r="AM244" s="265"/>
      <c r="AN244" s="265"/>
      <c r="AO244" s="265"/>
      <c r="AP244" s="265"/>
      <c r="AQ244" s="265"/>
      <c r="AR244" s="265"/>
      <c r="AS244" s="265"/>
      <c r="AT244" s="265"/>
      <c r="AU244" s="265"/>
      <c r="AV244" s="265"/>
      <c r="AW244" s="265"/>
      <c r="AX244" s="265"/>
      <c r="AY244" s="265"/>
      <c r="AZ244" s="265"/>
      <c r="BA244" s="265"/>
      <c r="BB244" s="265"/>
      <c r="BC244" s="265"/>
      <c r="BD244" s="265"/>
      <c r="BE244" s="265"/>
      <c r="BF244" s="265"/>
      <c r="BG244" s="265"/>
      <c r="BH244" s="265"/>
      <c r="BI244" s="265"/>
      <c r="BJ244" s="265"/>
      <c r="BK244" s="265"/>
      <c r="BL244" s="265"/>
      <c r="BM244" s="265"/>
      <c r="BN244" s="265"/>
      <c r="BO244" s="265"/>
      <c r="BP244" s="265"/>
      <c r="BQ244" s="265"/>
      <c r="BR244" s="265"/>
      <c r="BS244" s="265"/>
      <c r="BT244" s="265"/>
      <c r="BU244" s="265"/>
      <c r="BV244" s="265"/>
      <c r="BW244" s="265"/>
      <c r="BX244" s="265"/>
      <c r="BY244" s="265"/>
      <c r="BZ244" s="265"/>
      <c r="CA244" s="265"/>
      <c r="CB244" s="265"/>
      <c r="CC244" s="265"/>
      <c r="CD244" s="265"/>
      <c r="CE244" s="265"/>
      <c r="CF244" s="265"/>
      <c r="CG244" s="265"/>
      <c r="CH244" s="265"/>
      <c r="CI244" s="265"/>
      <c r="CJ244" s="265"/>
      <c r="CK244" s="265"/>
      <c r="CL244" s="265"/>
      <c r="CM244" s="265"/>
      <c r="CN244" s="265"/>
      <c r="CO244" s="265"/>
      <c r="CP244" s="265"/>
      <c r="CQ244" s="265"/>
      <c r="CR244" s="265"/>
      <c r="CS244" s="265"/>
      <c r="CT244" s="265"/>
      <c r="CU244" s="265"/>
      <c r="CV244" s="265"/>
      <c r="CW244" s="265"/>
      <c r="CX244" s="265"/>
      <c r="CY244" s="265"/>
      <c r="CZ244" s="265"/>
      <c r="DA244" s="265"/>
      <c r="DB244" s="265"/>
      <c r="DC244" s="265"/>
      <c r="DD244" s="265"/>
      <c r="DE244" s="265"/>
      <c r="DF244" s="265"/>
      <c r="DG244" s="265"/>
      <c r="DH244" s="265"/>
      <c r="DI244" s="265"/>
      <c r="DJ244" s="265"/>
      <c r="DK244" s="265"/>
      <c r="DL244" s="265"/>
      <c r="DM244" s="265"/>
      <c r="DN244" s="265"/>
      <c r="DO244" s="265"/>
      <c r="DP244" s="265"/>
      <c r="DQ244" s="265"/>
      <c r="DR244" s="265"/>
      <c r="DS244" s="265"/>
      <c r="DT244" s="265"/>
      <c r="DU244" s="265"/>
      <c r="DV244" s="265"/>
      <c r="DW244" s="265"/>
      <c r="DX244" s="265"/>
      <c r="DY244" s="265"/>
      <c r="DZ244" s="265"/>
      <c r="EA244" s="265"/>
      <c r="EB244" s="265"/>
      <c r="EC244" s="265"/>
      <c r="ED244" s="265"/>
      <c r="EE244" s="265"/>
      <c r="EF244" s="265"/>
      <c r="EG244" s="265"/>
      <c r="EH244" s="265"/>
      <c r="EI244" s="265"/>
      <c r="EJ244" s="265"/>
      <c r="EK244" s="265"/>
      <c r="EL244" s="265"/>
      <c r="EM244" s="265"/>
      <c r="EN244" s="265"/>
    </row>
    <row r="245" spans="1:144" s="43" customFormat="1" hidden="1">
      <c r="A245" s="42"/>
      <c r="B245" s="15"/>
      <c r="C245" s="760"/>
      <c r="D245" s="760"/>
      <c r="E245" s="760"/>
      <c r="F245" s="760"/>
      <c r="G245" s="760"/>
      <c r="H245" s="760"/>
      <c r="I245" s="760"/>
      <c r="J245" s="760"/>
      <c r="K245" s="760"/>
      <c r="L245" s="760"/>
      <c r="M245" s="12"/>
      <c r="N245" s="531"/>
      <c r="O245" s="331"/>
      <c r="P245" s="445"/>
      <c r="Q245" s="445"/>
      <c r="R245" s="445"/>
      <c r="S245" s="445"/>
      <c r="T245" s="445"/>
      <c r="U245" s="445"/>
      <c r="V245" s="445"/>
      <c r="W245" s="445"/>
      <c r="X245" s="445"/>
      <c r="Y245" s="445"/>
      <c r="Z245" s="445"/>
      <c r="AA245" s="445"/>
      <c r="AB245" s="265"/>
      <c r="AC245" s="265"/>
      <c r="AD245" s="265"/>
      <c r="AE245" s="265"/>
      <c r="AF245" s="265"/>
      <c r="AG245" s="265"/>
      <c r="AH245" s="265"/>
      <c r="AI245" s="265"/>
      <c r="AJ245" s="265"/>
      <c r="AK245" s="265"/>
      <c r="AL245" s="265"/>
      <c r="AM245" s="265"/>
      <c r="AN245" s="265"/>
      <c r="AO245" s="265"/>
      <c r="AP245" s="265"/>
      <c r="AQ245" s="265"/>
      <c r="AR245" s="265"/>
      <c r="AS245" s="265"/>
      <c r="AT245" s="265"/>
      <c r="AU245" s="265"/>
      <c r="AV245" s="265"/>
      <c r="AW245" s="265"/>
      <c r="AX245" s="265"/>
      <c r="AY245" s="265"/>
      <c r="AZ245" s="265"/>
      <c r="BA245" s="265"/>
      <c r="BB245" s="265"/>
      <c r="BC245" s="265"/>
      <c r="BD245" s="265"/>
      <c r="BE245" s="265"/>
      <c r="BF245" s="265"/>
      <c r="BG245" s="265"/>
      <c r="BH245" s="265"/>
      <c r="BI245" s="265"/>
      <c r="BJ245" s="265"/>
      <c r="BK245" s="265"/>
      <c r="BL245" s="265"/>
      <c r="BM245" s="265"/>
      <c r="BN245" s="265"/>
      <c r="BO245" s="265"/>
      <c r="BP245" s="265"/>
      <c r="BQ245" s="265"/>
      <c r="BR245" s="265"/>
      <c r="BS245" s="265"/>
      <c r="BT245" s="265"/>
      <c r="BU245" s="265"/>
      <c r="BV245" s="265"/>
      <c r="BW245" s="265"/>
      <c r="BX245" s="265"/>
      <c r="BY245" s="265"/>
      <c r="BZ245" s="265"/>
      <c r="CA245" s="265"/>
      <c r="CB245" s="265"/>
      <c r="CC245" s="265"/>
      <c r="CD245" s="265"/>
      <c r="CE245" s="265"/>
      <c r="CF245" s="265"/>
      <c r="CG245" s="265"/>
      <c r="CH245" s="265"/>
      <c r="CI245" s="265"/>
      <c r="CJ245" s="265"/>
      <c r="CK245" s="265"/>
      <c r="CL245" s="265"/>
      <c r="CM245" s="265"/>
      <c r="CN245" s="265"/>
      <c r="CO245" s="265"/>
      <c r="CP245" s="265"/>
      <c r="CQ245" s="265"/>
      <c r="CR245" s="265"/>
      <c r="CS245" s="265"/>
      <c r="CT245" s="265"/>
      <c r="CU245" s="265"/>
      <c r="CV245" s="265"/>
      <c r="CW245" s="265"/>
      <c r="CX245" s="265"/>
      <c r="CY245" s="265"/>
      <c r="CZ245" s="265"/>
      <c r="DA245" s="265"/>
      <c r="DB245" s="265"/>
      <c r="DC245" s="265"/>
      <c r="DD245" s="265"/>
      <c r="DE245" s="265"/>
      <c r="DF245" s="265"/>
      <c r="DG245" s="265"/>
      <c r="DH245" s="265"/>
      <c r="DI245" s="265"/>
      <c r="DJ245" s="265"/>
      <c r="DK245" s="265"/>
      <c r="DL245" s="265"/>
      <c r="DM245" s="265"/>
      <c r="DN245" s="265"/>
      <c r="DO245" s="265"/>
      <c r="DP245" s="265"/>
      <c r="DQ245" s="265"/>
      <c r="DR245" s="265"/>
      <c r="DS245" s="265"/>
      <c r="DT245" s="265"/>
      <c r="DU245" s="265"/>
      <c r="DV245" s="265"/>
      <c r="DW245" s="265"/>
      <c r="DX245" s="265"/>
      <c r="DY245" s="265"/>
      <c r="DZ245" s="265"/>
      <c r="EA245" s="265"/>
      <c r="EB245" s="265"/>
      <c r="EC245" s="265"/>
      <c r="ED245" s="265"/>
      <c r="EE245" s="265"/>
      <c r="EF245" s="265"/>
      <c r="EG245" s="265"/>
      <c r="EH245" s="265"/>
      <c r="EI245" s="265"/>
      <c r="EJ245" s="265"/>
      <c r="EK245" s="265"/>
      <c r="EL245" s="265"/>
      <c r="EM245" s="265"/>
      <c r="EN245" s="265"/>
    </row>
    <row r="246" spans="1:144" s="649" customFormat="1" ht="35.25" customHeight="1">
      <c r="A246" s="151"/>
      <c r="B246" s="641"/>
      <c r="C246" s="642" t="s">
        <v>220</v>
      </c>
      <c r="D246" s="643"/>
      <c r="E246" s="644">
        <f>E240+E234</f>
        <v>6530364</v>
      </c>
      <c r="F246" s="644">
        <f>F240+F234</f>
        <v>6527267.1200000001</v>
      </c>
      <c r="G246" s="645">
        <f>F246/E246*100</f>
        <v>99.95257722234166</v>
      </c>
      <c r="H246" s="646">
        <v>0.99</v>
      </c>
      <c r="I246" s="809" t="s">
        <v>221</v>
      </c>
      <c r="J246" s="810"/>
      <c r="K246" s="810"/>
      <c r="L246" s="811"/>
      <c r="M246" s="647">
        <v>1</v>
      </c>
      <c r="N246" s="648">
        <v>1</v>
      </c>
      <c r="O246" s="568"/>
      <c r="P246" s="448"/>
      <c r="Q246" s="448"/>
      <c r="R246" s="448"/>
      <c r="S246" s="448"/>
      <c r="T246" s="448"/>
      <c r="U246" s="448"/>
      <c r="V246" s="448"/>
      <c r="W246" s="448"/>
      <c r="X246" s="448"/>
      <c r="Y246" s="448"/>
      <c r="Z246" s="448"/>
      <c r="AA246" s="448"/>
      <c r="AB246" s="266"/>
      <c r="AC246" s="266"/>
      <c r="AD246" s="266"/>
      <c r="AE246" s="266"/>
      <c r="AF246" s="266"/>
      <c r="AG246" s="266"/>
      <c r="AH246" s="266"/>
      <c r="AI246" s="266"/>
      <c r="AJ246" s="266"/>
      <c r="AK246" s="266"/>
      <c r="AL246" s="266"/>
      <c r="AM246" s="266"/>
      <c r="AN246" s="266"/>
      <c r="AO246" s="266"/>
      <c r="AP246" s="266"/>
      <c r="AQ246" s="266"/>
      <c r="AR246" s="266"/>
      <c r="AS246" s="266"/>
      <c r="AT246" s="266"/>
      <c r="AU246" s="266"/>
      <c r="AV246" s="266"/>
      <c r="AW246" s="266"/>
      <c r="AX246" s="266"/>
      <c r="AY246" s="266"/>
      <c r="AZ246" s="266"/>
      <c r="BA246" s="266"/>
      <c r="BB246" s="266"/>
      <c r="BC246" s="266"/>
      <c r="BD246" s="266"/>
      <c r="BE246" s="266"/>
      <c r="BF246" s="266"/>
      <c r="BG246" s="266"/>
      <c r="BH246" s="266"/>
      <c r="BI246" s="266"/>
      <c r="BJ246" s="266"/>
      <c r="BK246" s="266"/>
      <c r="BL246" s="266"/>
      <c r="BM246" s="266"/>
      <c r="BN246" s="266"/>
      <c r="BO246" s="266"/>
      <c r="BP246" s="266"/>
      <c r="BQ246" s="266"/>
      <c r="BR246" s="266"/>
      <c r="BS246" s="266"/>
      <c r="BT246" s="266"/>
      <c r="BU246" s="266"/>
      <c r="BV246" s="266"/>
      <c r="BW246" s="266"/>
      <c r="BX246" s="266"/>
      <c r="BY246" s="266"/>
      <c r="BZ246" s="266"/>
      <c r="CA246" s="266"/>
      <c r="CB246" s="266"/>
      <c r="CC246" s="266"/>
      <c r="CD246" s="266"/>
      <c r="CE246" s="266"/>
      <c r="CF246" s="266"/>
      <c r="CG246" s="266"/>
      <c r="CH246" s="266"/>
      <c r="CI246" s="266"/>
      <c r="CJ246" s="266"/>
      <c r="CK246" s="266"/>
      <c r="CL246" s="266"/>
      <c r="CM246" s="266"/>
      <c r="CN246" s="266"/>
      <c r="CO246" s="266"/>
      <c r="CP246" s="266"/>
      <c r="CQ246" s="266"/>
      <c r="CR246" s="266"/>
      <c r="CS246" s="266"/>
      <c r="CT246" s="266"/>
      <c r="CU246" s="266"/>
      <c r="CV246" s="266"/>
      <c r="CW246" s="266"/>
      <c r="CX246" s="266"/>
      <c r="CY246" s="266"/>
      <c r="CZ246" s="266"/>
      <c r="DA246" s="266"/>
      <c r="DB246" s="266"/>
      <c r="DC246" s="266"/>
      <c r="DD246" s="266"/>
      <c r="DE246" s="266"/>
      <c r="DF246" s="266"/>
      <c r="DG246" s="266"/>
      <c r="DH246" s="266"/>
      <c r="DI246" s="266"/>
      <c r="DJ246" s="266"/>
      <c r="DK246" s="266"/>
      <c r="DL246" s="266"/>
      <c r="DM246" s="266"/>
      <c r="DN246" s="266"/>
      <c r="DO246" s="266"/>
      <c r="DP246" s="266"/>
      <c r="DQ246" s="266"/>
      <c r="DR246" s="266"/>
      <c r="DS246" s="266"/>
      <c r="DT246" s="266"/>
      <c r="DU246" s="266"/>
      <c r="DV246" s="266"/>
      <c r="DW246" s="266"/>
      <c r="DX246" s="266"/>
      <c r="DY246" s="266"/>
      <c r="DZ246" s="266"/>
      <c r="EA246" s="266"/>
      <c r="EB246" s="266"/>
      <c r="EC246" s="266"/>
      <c r="ED246" s="266"/>
      <c r="EE246" s="266"/>
      <c r="EF246" s="266"/>
      <c r="EG246" s="266"/>
      <c r="EH246" s="266"/>
      <c r="EI246" s="266"/>
      <c r="EJ246" s="266"/>
      <c r="EK246" s="266"/>
      <c r="EL246" s="266"/>
      <c r="EM246" s="266"/>
      <c r="EN246" s="266"/>
    </row>
    <row r="247" spans="1:144" s="207" customFormat="1" ht="21.75" customHeight="1">
      <c r="B247" s="146"/>
      <c r="C247" s="177" t="s">
        <v>665</v>
      </c>
      <c r="D247" s="577" t="s">
        <v>707</v>
      </c>
      <c r="E247" s="583">
        <v>447551.36</v>
      </c>
      <c r="F247" s="583">
        <v>447551.36</v>
      </c>
      <c r="G247" s="580"/>
      <c r="H247" s="579"/>
      <c r="I247" s="457"/>
      <c r="J247" s="458"/>
      <c r="K247" s="458"/>
      <c r="L247" s="458"/>
      <c r="M247" s="68"/>
      <c r="N247" s="592"/>
      <c r="O247" s="594"/>
      <c r="P247" s="443"/>
      <c r="Q247" s="443"/>
      <c r="R247" s="443"/>
      <c r="S247" s="443"/>
      <c r="T247" s="443"/>
      <c r="U247" s="443"/>
      <c r="V247" s="443"/>
      <c r="W247" s="443"/>
      <c r="X247" s="443"/>
      <c r="Y247" s="443"/>
      <c r="Z247" s="443"/>
      <c r="AA247" s="443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8"/>
      <c r="EE247" s="208"/>
      <c r="EF247" s="208"/>
      <c r="EG247" s="208"/>
      <c r="EH247" s="208"/>
      <c r="EI247" s="208"/>
      <c r="EJ247" s="208"/>
      <c r="EK247" s="208"/>
      <c r="EL247" s="208"/>
      <c r="EM247" s="208"/>
      <c r="EN247" s="208"/>
    </row>
    <row r="248" spans="1:144" s="207" customFormat="1" ht="20.25" customHeight="1">
      <c r="B248" s="146"/>
      <c r="C248" s="177" t="s">
        <v>666</v>
      </c>
      <c r="D248" s="577" t="s">
        <v>363</v>
      </c>
      <c r="E248" s="583">
        <v>2078136.3200000001</v>
      </c>
      <c r="F248" s="583">
        <v>2078136.3200000001</v>
      </c>
      <c r="G248" s="580"/>
      <c r="H248" s="579"/>
      <c r="I248" s="457"/>
      <c r="J248" s="458"/>
      <c r="K248" s="458"/>
      <c r="L248" s="458"/>
      <c r="M248" s="68"/>
      <c r="N248" s="592"/>
      <c r="O248" s="594"/>
      <c r="P248" s="443"/>
      <c r="Q248" s="443"/>
      <c r="R248" s="443"/>
      <c r="S248" s="443"/>
      <c r="T248" s="443"/>
      <c r="U248" s="443"/>
      <c r="V248" s="443"/>
      <c r="W248" s="443"/>
      <c r="X248" s="443"/>
      <c r="Y248" s="443"/>
      <c r="Z248" s="443"/>
      <c r="AA248" s="443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8"/>
      <c r="EE248" s="208"/>
      <c r="EF248" s="208"/>
      <c r="EG248" s="208"/>
      <c r="EH248" s="208"/>
      <c r="EI248" s="208"/>
      <c r="EJ248" s="208"/>
      <c r="EK248" s="208"/>
      <c r="EL248" s="208"/>
      <c r="EM248" s="208"/>
      <c r="EN248" s="208"/>
    </row>
    <row r="249" spans="1:144" s="207" customFormat="1" ht="30.75" customHeight="1">
      <c r="A249" s="207">
        <f>E246-F246</f>
        <v>3096.8799999998882</v>
      </c>
      <c r="B249" s="146"/>
      <c r="C249" s="177" t="s">
        <v>667</v>
      </c>
      <c r="D249" s="577" t="s">
        <v>670</v>
      </c>
      <c r="E249" s="583">
        <v>4004676.32</v>
      </c>
      <c r="F249" s="583">
        <v>4001579.44</v>
      </c>
      <c r="G249" s="460"/>
      <c r="H249" s="509"/>
      <c r="I249" s="743"/>
      <c r="J249" s="744"/>
      <c r="K249" s="744"/>
      <c r="L249" s="744"/>
      <c r="M249" s="68"/>
      <c r="N249" s="593"/>
      <c r="O249" s="595"/>
      <c r="P249" s="443"/>
      <c r="Q249" s="443"/>
      <c r="R249" s="443"/>
      <c r="S249" s="443"/>
      <c r="T249" s="443"/>
      <c r="U249" s="443"/>
      <c r="V249" s="443"/>
      <c r="W249" s="443"/>
      <c r="X249" s="443"/>
      <c r="Y249" s="443"/>
      <c r="Z249" s="443"/>
      <c r="AA249" s="443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08"/>
      <c r="CO249" s="208"/>
      <c r="CP249" s="208"/>
      <c r="CQ249" s="208"/>
      <c r="CR249" s="208"/>
      <c r="CS249" s="208"/>
      <c r="CT249" s="208"/>
      <c r="CU249" s="208"/>
      <c r="CV249" s="208"/>
      <c r="CW249" s="208"/>
      <c r="CX249" s="208"/>
      <c r="CY249" s="208"/>
      <c r="CZ249" s="208"/>
      <c r="DA249" s="208"/>
      <c r="DB249" s="208"/>
      <c r="DC249" s="208"/>
      <c r="DD249" s="208"/>
      <c r="DE249" s="208"/>
      <c r="DF249" s="208"/>
      <c r="DG249" s="208"/>
      <c r="DH249" s="208"/>
      <c r="DI249" s="208"/>
      <c r="DJ249" s="208"/>
      <c r="DK249" s="208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8"/>
      <c r="EE249" s="208"/>
      <c r="EF249" s="208"/>
      <c r="EG249" s="208"/>
      <c r="EH249" s="208"/>
      <c r="EI249" s="208"/>
      <c r="EJ249" s="208"/>
      <c r="EK249" s="208"/>
      <c r="EL249" s="208"/>
      <c r="EM249" s="208"/>
      <c r="EN249" s="208"/>
    </row>
    <row r="250" spans="1:144" s="207" customFormat="1" ht="22.5" customHeight="1">
      <c r="B250" s="146"/>
      <c r="C250" s="177" t="s">
        <v>668</v>
      </c>
      <c r="D250" s="577" t="s">
        <v>671</v>
      </c>
      <c r="E250" s="583">
        <v>0</v>
      </c>
      <c r="F250" s="583">
        <v>0</v>
      </c>
      <c r="G250" s="460"/>
      <c r="H250" s="509"/>
      <c r="I250" s="743"/>
      <c r="J250" s="744"/>
      <c r="K250" s="744"/>
      <c r="L250" s="744"/>
      <c r="M250" s="68"/>
      <c r="N250" s="593"/>
      <c r="O250" s="595"/>
      <c r="P250" s="442"/>
      <c r="Q250" s="442"/>
      <c r="R250" s="442"/>
      <c r="S250" s="442"/>
      <c r="T250" s="442"/>
      <c r="U250" s="442"/>
      <c r="V250" s="442"/>
      <c r="W250" s="442"/>
      <c r="X250" s="443"/>
      <c r="Y250" s="443"/>
      <c r="Z250" s="443"/>
      <c r="AA250" s="443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8"/>
      <c r="EE250" s="208"/>
      <c r="EF250" s="208"/>
      <c r="EG250" s="208"/>
      <c r="EH250" s="208"/>
      <c r="EI250" s="208"/>
      <c r="EJ250" s="208"/>
      <c r="EK250" s="208"/>
      <c r="EL250" s="208"/>
      <c r="EM250" s="208"/>
      <c r="EN250" s="208"/>
    </row>
    <row r="251" spans="1:144" s="1" customFormat="1" ht="49.5" customHeight="1">
      <c r="B251" s="203"/>
      <c r="C251" s="745" t="s">
        <v>675</v>
      </c>
      <c r="D251" s="746"/>
      <c r="E251" s="746"/>
      <c r="F251" s="746"/>
      <c r="G251" s="746"/>
      <c r="H251" s="746"/>
      <c r="I251" s="746"/>
      <c r="J251" s="746"/>
      <c r="K251" s="746"/>
      <c r="L251" s="746"/>
      <c r="M251" s="747"/>
      <c r="N251" s="748"/>
      <c r="O251" s="330"/>
      <c r="P251" s="442"/>
      <c r="Q251" s="442"/>
      <c r="R251" s="442"/>
      <c r="S251" s="442"/>
      <c r="T251" s="442"/>
      <c r="U251" s="442"/>
      <c r="V251" s="442"/>
      <c r="W251" s="442"/>
      <c r="X251" s="442"/>
      <c r="Y251" s="442"/>
      <c r="Z251" s="442"/>
      <c r="AA251" s="442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  <c r="BM251" s="137"/>
      <c r="BN251" s="137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137"/>
      <c r="CD251" s="137"/>
      <c r="CE251" s="137"/>
      <c r="CF251" s="137"/>
      <c r="CG251" s="137"/>
      <c r="CH251" s="137"/>
      <c r="CI251" s="137"/>
      <c r="CJ251" s="137"/>
      <c r="CK251" s="137"/>
      <c r="CL251" s="137"/>
      <c r="CM251" s="137"/>
      <c r="CN251" s="137"/>
      <c r="CO251" s="137"/>
      <c r="CP251" s="137"/>
      <c r="CQ251" s="137"/>
      <c r="CR251" s="137"/>
      <c r="CS251" s="137"/>
      <c r="CT251" s="137"/>
      <c r="CU251" s="137"/>
      <c r="CV251" s="137"/>
      <c r="CW251" s="137"/>
      <c r="CX251" s="137"/>
      <c r="CY251" s="137"/>
      <c r="CZ251" s="137"/>
      <c r="DA251" s="137"/>
      <c r="DB251" s="137"/>
      <c r="DC251" s="137"/>
      <c r="DD251" s="137"/>
      <c r="DE251" s="137"/>
      <c r="DF251" s="137"/>
      <c r="DG251" s="137"/>
      <c r="DH251" s="137"/>
      <c r="DI251" s="137"/>
      <c r="DJ251" s="137"/>
      <c r="DK251" s="137"/>
      <c r="DL251" s="137"/>
      <c r="DM251" s="137"/>
      <c r="DN251" s="137"/>
      <c r="DO251" s="137"/>
      <c r="DP251" s="137"/>
      <c r="DQ251" s="137"/>
      <c r="DR251" s="137"/>
      <c r="DS251" s="137"/>
      <c r="DT251" s="137"/>
      <c r="DU251" s="137"/>
      <c r="DV251" s="137"/>
      <c r="DW251" s="137"/>
      <c r="DX251" s="137"/>
      <c r="DY251" s="137"/>
      <c r="DZ251" s="137"/>
      <c r="EA251" s="137"/>
      <c r="EB251" s="137"/>
      <c r="EC251" s="137"/>
      <c r="ED251" s="137"/>
      <c r="EE251" s="137"/>
      <c r="EF251" s="137"/>
      <c r="EG251" s="137"/>
      <c r="EH251" s="137"/>
      <c r="EI251" s="137"/>
      <c r="EJ251" s="137"/>
      <c r="EK251" s="137"/>
      <c r="EL251" s="137"/>
      <c r="EM251" s="137"/>
      <c r="EN251" s="137"/>
    </row>
    <row r="252" spans="1:144" ht="37.5" customHeight="1">
      <c r="A252" s="7"/>
      <c r="B252" s="122" t="s">
        <v>145</v>
      </c>
      <c r="C252" s="754" t="s">
        <v>285</v>
      </c>
      <c r="D252" s="755"/>
      <c r="E252" s="755"/>
      <c r="F252" s="755"/>
      <c r="G252" s="755"/>
      <c r="H252" s="755"/>
      <c r="I252" s="755"/>
      <c r="J252" s="755"/>
      <c r="K252" s="755"/>
      <c r="L252" s="755"/>
      <c r="M252" s="755"/>
      <c r="N252" s="756"/>
    </row>
    <row r="253" spans="1:144" s="67" customFormat="1" ht="48.75" customHeight="1">
      <c r="B253" s="270"/>
      <c r="C253" s="770" t="s">
        <v>398</v>
      </c>
      <c r="D253" s="771"/>
      <c r="E253" s="771"/>
      <c r="F253" s="771"/>
      <c r="G253" s="771"/>
      <c r="H253" s="771"/>
      <c r="I253" s="771"/>
      <c r="J253" s="771"/>
      <c r="K253" s="771"/>
      <c r="L253" s="771"/>
      <c r="M253" s="771"/>
      <c r="N253" s="772"/>
      <c r="O253" s="328"/>
      <c r="P253" s="442"/>
      <c r="Q253" s="442"/>
      <c r="R253" s="442"/>
      <c r="S253" s="442"/>
      <c r="T253" s="442"/>
      <c r="U253" s="442"/>
      <c r="V253" s="442"/>
      <c r="W253" s="442"/>
      <c r="X253" s="442"/>
      <c r="Y253" s="442"/>
      <c r="Z253" s="442"/>
      <c r="AA253" s="442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  <c r="CM253" s="137"/>
      <c r="CN253" s="137"/>
      <c r="CO253" s="137"/>
      <c r="CP253" s="137"/>
      <c r="CQ253" s="137"/>
      <c r="CR253" s="137"/>
      <c r="CS253" s="137"/>
      <c r="CT253" s="137"/>
      <c r="CU253" s="137"/>
      <c r="CV253" s="137"/>
      <c r="CW253" s="137"/>
      <c r="CX253" s="137"/>
      <c r="CY253" s="137"/>
      <c r="CZ253" s="137"/>
      <c r="DA253" s="137"/>
      <c r="DB253" s="137"/>
      <c r="DC253" s="137"/>
      <c r="DD253" s="137"/>
      <c r="DE253" s="137"/>
      <c r="DF253" s="137"/>
      <c r="DG253" s="137"/>
      <c r="DH253" s="137"/>
      <c r="DI253" s="137"/>
      <c r="DJ253" s="137"/>
      <c r="DK253" s="137"/>
      <c r="DL253" s="137"/>
      <c r="DM253" s="137"/>
      <c r="DN253" s="137"/>
      <c r="DO253" s="137"/>
      <c r="DP253" s="137"/>
      <c r="DQ253" s="137"/>
      <c r="DR253" s="137"/>
      <c r="DS253" s="137"/>
      <c r="DT253" s="137"/>
      <c r="DU253" s="137"/>
      <c r="DV253" s="137"/>
      <c r="DW253" s="137"/>
      <c r="DX253" s="137"/>
      <c r="DY253" s="137"/>
      <c r="DZ253" s="137"/>
      <c r="EA253" s="137"/>
      <c r="EB253" s="137"/>
      <c r="EC253" s="137"/>
      <c r="ED253" s="137"/>
      <c r="EE253" s="137"/>
      <c r="EF253" s="137"/>
      <c r="EG253" s="137"/>
      <c r="EH253" s="137"/>
      <c r="EI253" s="137"/>
      <c r="EJ253" s="137"/>
      <c r="EK253" s="137"/>
      <c r="EL253" s="137"/>
      <c r="EM253" s="137"/>
      <c r="EN253" s="137"/>
    </row>
    <row r="254" spans="1:144" s="67" customFormat="1" ht="48.75" customHeight="1">
      <c r="B254" s="270"/>
      <c r="C254" s="770" t="s">
        <v>399</v>
      </c>
      <c r="D254" s="771"/>
      <c r="E254" s="771"/>
      <c r="F254" s="771"/>
      <c r="G254" s="771"/>
      <c r="H254" s="771"/>
      <c r="I254" s="771"/>
      <c r="J254" s="771"/>
      <c r="K254" s="771"/>
      <c r="L254" s="771"/>
      <c r="M254" s="771"/>
      <c r="N254" s="772"/>
      <c r="O254" s="328"/>
      <c r="P254" s="442"/>
      <c r="Q254" s="442"/>
      <c r="R254" s="442"/>
      <c r="S254" s="442"/>
      <c r="T254" s="442"/>
      <c r="U254" s="442"/>
      <c r="V254" s="442"/>
      <c r="W254" s="442"/>
      <c r="X254" s="442"/>
      <c r="Y254" s="442"/>
      <c r="Z254" s="442"/>
      <c r="AA254" s="442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7"/>
      <c r="CN254" s="137"/>
      <c r="CO254" s="137"/>
      <c r="CP254" s="137"/>
      <c r="CQ254" s="137"/>
      <c r="CR254" s="137"/>
      <c r="CS254" s="137"/>
      <c r="CT254" s="137"/>
      <c r="CU254" s="137"/>
      <c r="CV254" s="137"/>
      <c r="CW254" s="137"/>
      <c r="CX254" s="137"/>
      <c r="CY254" s="137"/>
      <c r="CZ254" s="137"/>
      <c r="DA254" s="137"/>
      <c r="DB254" s="137"/>
      <c r="DC254" s="137"/>
      <c r="DD254" s="137"/>
      <c r="DE254" s="137"/>
      <c r="DF254" s="137"/>
      <c r="DG254" s="137"/>
      <c r="DH254" s="137"/>
      <c r="DI254" s="137"/>
      <c r="DJ254" s="137"/>
      <c r="DK254" s="137"/>
      <c r="DL254" s="137"/>
      <c r="DM254" s="137"/>
      <c r="DN254" s="137"/>
      <c r="DO254" s="137"/>
      <c r="DP254" s="137"/>
      <c r="DQ254" s="137"/>
      <c r="DR254" s="137"/>
      <c r="DS254" s="137"/>
      <c r="DT254" s="137"/>
      <c r="DU254" s="137"/>
      <c r="DV254" s="137"/>
      <c r="DW254" s="137"/>
      <c r="DX254" s="137"/>
      <c r="DY254" s="137"/>
      <c r="DZ254" s="137"/>
      <c r="EA254" s="137"/>
      <c r="EB254" s="137"/>
      <c r="EC254" s="137"/>
      <c r="ED254" s="137"/>
      <c r="EE254" s="137"/>
      <c r="EF254" s="137"/>
      <c r="EG254" s="137"/>
      <c r="EH254" s="137"/>
      <c r="EI254" s="137"/>
      <c r="EJ254" s="137"/>
      <c r="EK254" s="137"/>
      <c r="EL254" s="137"/>
      <c r="EM254" s="137"/>
      <c r="EN254" s="137"/>
    </row>
    <row r="255" spans="1:144" s="67" customFormat="1" ht="22.5" customHeight="1">
      <c r="B255" s="270"/>
      <c r="C255" s="770" t="s">
        <v>288</v>
      </c>
      <c r="D255" s="771"/>
      <c r="E255" s="771"/>
      <c r="F255" s="771"/>
      <c r="G255" s="771"/>
      <c r="H255" s="771"/>
      <c r="I255" s="771"/>
      <c r="J255" s="771"/>
      <c r="K255" s="771"/>
      <c r="L255" s="771"/>
      <c r="M255" s="771"/>
      <c r="N255" s="772"/>
      <c r="O255" s="328"/>
      <c r="P255" s="442"/>
      <c r="Q255" s="442"/>
      <c r="R255" s="442"/>
      <c r="S255" s="442"/>
      <c r="T255" s="442"/>
      <c r="U255" s="442"/>
      <c r="V255" s="442"/>
      <c r="W255" s="442"/>
      <c r="X255" s="442"/>
      <c r="Y255" s="442"/>
      <c r="Z255" s="442"/>
      <c r="AA255" s="442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  <c r="CM255" s="137"/>
      <c r="CN255" s="137"/>
      <c r="CO255" s="137"/>
      <c r="CP255" s="137"/>
      <c r="CQ255" s="137"/>
      <c r="CR255" s="137"/>
      <c r="CS255" s="137"/>
      <c r="CT255" s="137"/>
      <c r="CU255" s="137"/>
      <c r="CV255" s="137"/>
      <c r="CW255" s="137"/>
      <c r="CX255" s="137"/>
      <c r="CY255" s="137"/>
      <c r="CZ255" s="137"/>
      <c r="DA255" s="137"/>
      <c r="DB255" s="137"/>
      <c r="DC255" s="137"/>
      <c r="DD255" s="137"/>
      <c r="DE255" s="137"/>
      <c r="DF255" s="137"/>
      <c r="DG255" s="137"/>
      <c r="DH255" s="137"/>
      <c r="DI255" s="137"/>
      <c r="DJ255" s="137"/>
      <c r="DK255" s="137"/>
      <c r="DL255" s="137"/>
      <c r="DM255" s="137"/>
      <c r="DN255" s="137"/>
      <c r="DO255" s="137"/>
      <c r="DP255" s="137"/>
      <c r="DQ255" s="137"/>
      <c r="DR255" s="137"/>
      <c r="DS255" s="137"/>
      <c r="DT255" s="137"/>
      <c r="DU255" s="137"/>
      <c r="DV255" s="137"/>
      <c r="DW255" s="137"/>
      <c r="DX255" s="137"/>
      <c r="DY255" s="137"/>
      <c r="DZ255" s="137"/>
      <c r="EA255" s="137"/>
      <c r="EB255" s="137"/>
      <c r="EC255" s="137"/>
      <c r="ED255" s="137"/>
      <c r="EE255" s="137"/>
      <c r="EF255" s="137"/>
      <c r="EG255" s="137"/>
      <c r="EH255" s="137"/>
      <c r="EI255" s="137"/>
      <c r="EJ255" s="137"/>
      <c r="EK255" s="137"/>
      <c r="EL255" s="137"/>
      <c r="EM255" s="137"/>
      <c r="EN255" s="137"/>
    </row>
    <row r="256" spans="1:144" s="67" customFormat="1" ht="27.75" customHeight="1">
      <c r="B256" s="270"/>
      <c r="C256" s="770" t="s">
        <v>289</v>
      </c>
      <c r="D256" s="771"/>
      <c r="E256" s="771"/>
      <c r="F256" s="771"/>
      <c r="G256" s="771"/>
      <c r="H256" s="771"/>
      <c r="I256" s="771"/>
      <c r="J256" s="771"/>
      <c r="K256" s="771"/>
      <c r="L256" s="771"/>
      <c r="M256" s="771"/>
      <c r="N256" s="772"/>
      <c r="O256" s="328"/>
      <c r="P256" s="442"/>
      <c r="Q256" s="442"/>
      <c r="R256" s="442"/>
      <c r="S256" s="442"/>
      <c r="T256" s="442"/>
      <c r="U256" s="442"/>
      <c r="V256" s="442"/>
      <c r="W256" s="442"/>
      <c r="X256" s="442"/>
      <c r="Y256" s="442"/>
      <c r="Z256" s="442"/>
      <c r="AA256" s="442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  <c r="CW256" s="137"/>
      <c r="CX256" s="137"/>
      <c r="CY256" s="137"/>
      <c r="CZ256" s="137"/>
      <c r="DA256" s="137"/>
      <c r="DB256" s="137"/>
      <c r="DC256" s="137"/>
      <c r="DD256" s="137"/>
      <c r="DE256" s="137"/>
      <c r="DF256" s="137"/>
      <c r="DG256" s="137"/>
      <c r="DH256" s="137"/>
      <c r="DI256" s="137"/>
      <c r="DJ256" s="137"/>
      <c r="DK256" s="137"/>
      <c r="DL256" s="137"/>
      <c r="DM256" s="137"/>
      <c r="DN256" s="137"/>
      <c r="DO256" s="137"/>
      <c r="DP256" s="137"/>
      <c r="DQ256" s="137"/>
      <c r="DR256" s="137"/>
      <c r="DS256" s="137"/>
      <c r="DT256" s="137"/>
      <c r="DU256" s="137"/>
      <c r="DV256" s="137"/>
      <c r="DW256" s="137"/>
      <c r="DX256" s="137"/>
      <c r="DY256" s="137"/>
      <c r="DZ256" s="137"/>
      <c r="EA256" s="137"/>
      <c r="EB256" s="137"/>
      <c r="EC256" s="137"/>
      <c r="ED256" s="137"/>
      <c r="EE256" s="137"/>
      <c r="EF256" s="137"/>
      <c r="EG256" s="137"/>
      <c r="EH256" s="137"/>
      <c r="EI256" s="137"/>
      <c r="EJ256" s="137"/>
      <c r="EK256" s="137"/>
      <c r="EL256" s="137"/>
      <c r="EM256" s="137"/>
      <c r="EN256" s="137"/>
    </row>
    <row r="257" spans="1:144" s="67" customFormat="1" ht="24.75" customHeight="1">
      <c r="B257" s="270"/>
      <c r="C257" s="773" t="s">
        <v>290</v>
      </c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75"/>
      <c r="O257" s="328"/>
      <c r="P257" s="442"/>
      <c r="Q257" s="442"/>
      <c r="R257" s="442"/>
      <c r="S257" s="442"/>
      <c r="T257" s="442"/>
      <c r="U257" s="442"/>
      <c r="V257" s="442"/>
      <c r="W257" s="442"/>
      <c r="X257" s="442"/>
      <c r="Y257" s="442"/>
      <c r="Z257" s="442"/>
      <c r="AA257" s="442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  <c r="CM257" s="137"/>
      <c r="CN257" s="137"/>
      <c r="CO257" s="137"/>
      <c r="CP257" s="137"/>
      <c r="CQ257" s="137"/>
      <c r="CR257" s="137"/>
      <c r="CS257" s="137"/>
      <c r="CT257" s="137"/>
      <c r="CU257" s="137"/>
      <c r="CV257" s="137"/>
      <c r="CW257" s="137"/>
      <c r="CX257" s="137"/>
      <c r="CY257" s="137"/>
      <c r="CZ257" s="137"/>
      <c r="DA257" s="137"/>
      <c r="DB257" s="137"/>
      <c r="DC257" s="137"/>
      <c r="DD257" s="137"/>
      <c r="DE257" s="137"/>
      <c r="DF257" s="137"/>
      <c r="DG257" s="137"/>
      <c r="DH257" s="137"/>
      <c r="DI257" s="137"/>
      <c r="DJ257" s="137"/>
      <c r="DK257" s="137"/>
      <c r="DL257" s="137"/>
      <c r="DM257" s="137"/>
      <c r="DN257" s="137"/>
      <c r="DO257" s="137"/>
      <c r="DP257" s="137"/>
      <c r="DQ257" s="137"/>
      <c r="DR257" s="137"/>
      <c r="DS257" s="137"/>
      <c r="DT257" s="137"/>
      <c r="DU257" s="137"/>
      <c r="DV257" s="137"/>
      <c r="DW257" s="137"/>
      <c r="DX257" s="137"/>
      <c r="DY257" s="137"/>
      <c r="DZ257" s="137"/>
      <c r="EA257" s="137"/>
      <c r="EB257" s="137"/>
      <c r="EC257" s="137"/>
      <c r="ED257" s="137"/>
      <c r="EE257" s="137"/>
      <c r="EF257" s="137"/>
      <c r="EG257" s="137"/>
      <c r="EH257" s="137"/>
      <c r="EI257" s="137"/>
      <c r="EJ257" s="137"/>
      <c r="EK257" s="137"/>
      <c r="EL257" s="137"/>
      <c r="EM257" s="137"/>
      <c r="EN257" s="137"/>
    </row>
    <row r="258" spans="1:144" s="67" customFormat="1" ht="24.75" customHeight="1">
      <c r="B258" s="270"/>
      <c r="C258" s="770" t="s">
        <v>400</v>
      </c>
      <c r="D258" s="771"/>
      <c r="E258" s="771"/>
      <c r="F258" s="771"/>
      <c r="G258" s="771"/>
      <c r="H258" s="771"/>
      <c r="I258" s="771"/>
      <c r="J258" s="771"/>
      <c r="K258" s="771"/>
      <c r="L258" s="771"/>
      <c r="M258" s="771"/>
      <c r="N258" s="772"/>
      <c r="O258" s="328"/>
      <c r="P258" s="442"/>
      <c r="Q258" s="442"/>
      <c r="R258" s="442"/>
      <c r="S258" s="442"/>
      <c r="T258" s="442"/>
      <c r="U258" s="442"/>
      <c r="V258" s="442"/>
      <c r="W258" s="442"/>
      <c r="X258" s="442"/>
      <c r="Y258" s="442"/>
      <c r="Z258" s="442"/>
      <c r="AA258" s="442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  <c r="CM258" s="137"/>
      <c r="CN258" s="137"/>
      <c r="CO258" s="137"/>
      <c r="CP258" s="137"/>
      <c r="CQ258" s="137"/>
      <c r="CR258" s="137"/>
      <c r="CS258" s="137"/>
      <c r="CT258" s="137"/>
      <c r="CU258" s="137"/>
      <c r="CV258" s="137"/>
      <c r="CW258" s="137"/>
      <c r="CX258" s="137"/>
      <c r="CY258" s="137"/>
      <c r="CZ258" s="137"/>
      <c r="DA258" s="137"/>
      <c r="DB258" s="137"/>
      <c r="DC258" s="137"/>
      <c r="DD258" s="137"/>
      <c r="DE258" s="137"/>
      <c r="DF258" s="137"/>
      <c r="DG258" s="137"/>
      <c r="DH258" s="137"/>
      <c r="DI258" s="137"/>
      <c r="DJ258" s="137"/>
      <c r="DK258" s="137"/>
      <c r="DL258" s="137"/>
      <c r="DM258" s="137"/>
      <c r="DN258" s="137"/>
      <c r="DO258" s="137"/>
      <c r="DP258" s="137"/>
      <c r="DQ258" s="137"/>
      <c r="DR258" s="137"/>
      <c r="DS258" s="137"/>
      <c r="DT258" s="137"/>
      <c r="DU258" s="137"/>
      <c r="DV258" s="137"/>
      <c r="DW258" s="137"/>
      <c r="DX258" s="137"/>
      <c r="DY258" s="137"/>
      <c r="DZ258" s="137"/>
      <c r="EA258" s="137"/>
      <c r="EB258" s="137"/>
      <c r="EC258" s="137"/>
      <c r="ED258" s="137"/>
      <c r="EE258" s="137"/>
      <c r="EF258" s="137"/>
      <c r="EG258" s="137"/>
      <c r="EH258" s="137"/>
      <c r="EI258" s="137"/>
      <c r="EJ258" s="137"/>
      <c r="EK258" s="137"/>
      <c r="EL258" s="137"/>
      <c r="EM258" s="137"/>
      <c r="EN258" s="137"/>
    </row>
    <row r="259" spans="1:144" s="152" customFormat="1" ht="35.25" customHeight="1">
      <c r="B259" s="371" t="s">
        <v>481</v>
      </c>
      <c r="C259" s="776" t="s">
        <v>397</v>
      </c>
      <c r="D259" s="777"/>
      <c r="E259" s="777"/>
      <c r="F259" s="777"/>
      <c r="G259" s="777"/>
      <c r="H259" s="777"/>
      <c r="I259" s="777"/>
      <c r="J259" s="777"/>
      <c r="K259" s="777"/>
      <c r="L259" s="777"/>
      <c r="M259" s="777"/>
      <c r="N259" s="543"/>
      <c r="O259" s="328"/>
      <c r="P259" s="442"/>
      <c r="Q259" s="442"/>
      <c r="R259" s="442"/>
      <c r="S259" s="442"/>
      <c r="T259" s="442"/>
      <c r="U259" s="442"/>
      <c r="V259" s="442"/>
      <c r="W259" s="442"/>
      <c r="X259" s="442"/>
      <c r="Y259" s="442"/>
      <c r="Z259" s="442"/>
      <c r="AA259" s="442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  <c r="CM259" s="137"/>
      <c r="CN259" s="137"/>
      <c r="CO259" s="137"/>
      <c r="CP259" s="137"/>
      <c r="CQ259" s="137"/>
      <c r="CR259" s="137"/>
      <c r="CS259" s="137"/>
      <c r="CT259" s="137"/>
      <c r="CU259" s="137"/>
      <c r="CV259" s="137"/>
      <c r="CW259" s="137"/>
      <c r="CX259" s="137"/>
      <c r="CY259" s="137"/>
      <c r="CZ259" s="137"/>
      <c r="DA259" s="137"/>
      <c r="DB259" s="137"/>
      <c r="DC259" s="137"/>
      <c r="DD259" s="137"/>
      <c r="DE259" s="137"/>
      <c r="DF259" s="137"/>
      <c r="DG259" s="137"/>
      <c r="DH259" s="137"/>
      <c r="DI259" s="137"/>
      <c r="DJ259" s="137"/>
      <c r="DK259" s="137"/>
      <c r="DL259" s="137"/>
      <c r="DM259" s="137"/>
      <c r="DN259" s="137"/>
      <c r="DO259" s="137"/>
      <c r="DP259" s="137"/>
      <c r="DQ259" s="137"/>
      <c r="DR259" s="137"/>
      <c r="DS259" s="137"/>
      <c r="DT259" s="137"/>
      <c r="DU259" s="137"/>
      <c r="DV259" s="137"/>
      <c r="DW259" s="137"/>
      <c r="DX259" s="137"/>
      <c r="DY259" s="137"/>
      <c r="DZ259" s="137"/>
      <c r="EA259" s="137"/>
      <c r="EB259" s="137"/>
      <c r="EC259" s="137"/>
      <c r="ED259" s="137"/>
      <c r="EE259" s="137"/>
      <c r="EF259" s="137"/>
      <c r="EG259" s="137"/>
      <c r="EH259" s="137"/>
      <c r="EI259" s="137"/>
      <c r="EJ259" s="137"/>
      <c r="EK259" s="137"/>
      <c r="EL259" s="137"/>
      <c r="EM259" s="137"/>
      <c r="EN259" s="137"/>
    </row>
    <row r="260" spans="1:144" s="199" customFormat="1" ht="67.5" customHeight="1">
      <c r="B260" s="8"/>
      <c r="C260" s="778" t="s">
        <v>401</v>
      </c>
      <c r="D260" s="779"/>
      <c r="E260" s="779"/>
      <c r="F260" s="779"/>
      <c r="G260" s="779"/>
      <c r="H260" s="779"/>
      <c r="I260" s="779"/>
      <c r="J260" s="779"/>
      <c r="K260" s="779"/>
      <c r="L260" s="779"/>
      <c r="M260" s="779"/>
      <c r="N260" s="780"/>
      <c r="O260" s="328"/>
      <c r="P260" s="442"/>
      <c r="Q260" s="442"/>
      <c r="R260" s="442"/>
      <c r="S260" s="442"/>
      <c r="T260" s="442"/>
      <c r="U260" s="442"/>
      <c r="V260" s="442"/>
      <c r="W260" s="442"/>
      <c r="X260" s="442"/>
      <c r="Y260" s="442"/>
      <c r="Z260" s="442"/>
      <c r="AA260" s="442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  <c r="CM260" s="137"/>
      <c r="CN260" s="137"/>
      <c r="CO260" s="137"/>
      <c r="CP260" s="137"/>
      <c r="CQ260" s="137"/>
      <c r="CR260" s="137"/>
      <c r="CS260" s="137"/>
      <c r="CT260" s="137"/>
      <c r="CU260" s="137"/>
      <c r="CV260" s="137"/>
      <c r="CW260" s="137"/>
      <c r="CX260" s="137"/>
      <c r="CY260" s="137"/>
      <c r="CZ260" s="137"/>
      <c r="DA260" s="137"/>
      <c r="DB260" s="137"/>
      <c r="DC260" s="137"/>
      <c r="DD260" s="137"/>
      <c r="DE260" s="137"/>
      <c r="DF260" s="137"/>
      <c r="DG260" s="137"/>
      <c r="DH260" s="137"/>
      <c r="DI260" s="137"/>
      <c r="DJ260" s="137"/>
      <c r="DK260" s="137"/>
      <c r="DL260" s="137"/>
      <c r="DM260" s="137"/>
      <c r="DN260" s="137"/>
      <c r="DO260" s="137"/>
      <c r="DP260" s="137"/>
      <c r="DQ260" s="137"/>
      <c r="DR260" s="137"/>
      <c r="DS260" s="137"/>
      <c r="DT260" s="137"/>
      <c r="DU260" s="137"/>
      <c r="DV260" s="137"/>
      <c r="DW260" s="137"/>
      <c r="DX260" s="137"/>
      <c r="DY260" s="137"/>
      <c r="DZ260" s="137"/>
      <c r="EA260" s="137"/>
      <c r="EB260" s="137"/>
      <c r="EC260" s="137"/>
      <c r="ED260" s="137"/>
      <c r="EE260" s="137"/>
      <c r="EF260" s="137"/>
      <c r="EG260" s="137"/>
      <c r="EH260" s="137"/>
      <c r="EI260" s="137"/>
      <c r="EJ260" s="137"/>
      <c r="EK260" s="137"/>
      <c r="EL260" s="137"/>
      <c r="EM260" s="137"/>
      <c r="EN260" s="137"/>
    </row>
    <row r="261" spans="1:144" s="199" customFormat="1" ht="35.25" customHeight="1">
      <c r="B261" s="8"/>
      <c r="C261" s="778" t="s">
        <v>402</v>
      </c>
      <c r="D261" s="779"/>
      <c r="E261" s="779"/>
      <c r="F261" s="779"/>
      <c r="G261" s="779"/>
      <c r="H261" s="779"/>
      <c r="I261" s="779"/>
      <c r="J261" s="779"/>
      <c r="K261" s="779"/>
      <c r="L261" s="779"/>
      <c r="M261" s="779"/>
      <c r="N261" s="780"/>
      <c r="O261" s="328"/>
      <c r="P261" s="442"/>
      <c r="Q261" s="442"/>
      <c r="R261" s="442"/>
      <c r="S261" s="442"/>
      <c r="T261" s="442"/>
      <c r="U261" s="442"/>
      <c r="V261" s="442"/>
      <c r="W261" s="442"/>
      <c r="X261" s="442"/>
      <c r="Y261" s="442"/>
      <c r="Z261" s="442"/>
      <c r="AA261" s="442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  <c r="CW261" s="137"/>
      <c r="CX261" s="137"/>
      <c r="CY261" s="137"/>
      <c r="CZ261" s="137"/>
      <c r="DA261" s="137"/>
      <c r="DB261" s="137"/>
      <c r="DC261" s="137"/>
      <c r="DD261" s="137"/>
      <c r="DE261" s="137"/>
      <c r="DF261" s="137"/>
      <c r="DG261" s="137"/>
      <c r="DH261" s="137"/>
      <c r="DI261" s="137"/>
      <c r="DJ261" s="137"/>
      <c r="DK261" s="137"/>
      <c r="DL261" s="137"/>
      <c r="DM261" s="137"/>
      <c r="DN261" s="137"/>
      <c r="DO261" s="137"/>
      <c r="DP261" s="137"/>
      <c r="DQ261" s="137"/>
      <c r="DR261" s="137"/>
      <c r="DS261" s="137"/>
      <c r="DT261" s="137"/>
      <c r="DU261" s="137"/>
      <c r="DV261" s="137"/>
      <c r="DW261" s="137"/>
      <c r="DX261" s="137"/>
      <c r="DY261" s="137"/>
      <c r="DZ261" s="137"/>
      <c r="EA261" s="137"/>
      <c r="EB261" s="137"/>
      <c r="EC261" s="137"/>
      <c r="ED261" s="137"/>
      <c r="EE261" s="137"/>
      <c r="EF261" s="137"/>
      <c r="EG261" s="137"/>
      <c r="EH261" s="137"/>
      <c r="EI261" s="137"/>
      <c r="EJ261" s="137"/>
      <c r="EK261" s="137"/>
      <c r="EL261" s="137"/>
      <c r="EM261" s="137"/>
      <c r="EN261" s="137"/>
    </row>
    <row r="262" spans="1:144" s="14" customFormat="1" ht="58.5" customHeight="1">
      <c r="A262" s="9"/>
      <c r="B262" s="10" t="s">
        <v>482</v>
      </c>
      <c r="C262" s="273" t="s">
        <v>403</v>
      </c>
      <c r="D262" s="10" t="s">
        <v>365</v>
      </c>
      <c r="E262" s="698">
        <v>258028.67</v>
      </c>
      <c r="F262" s="698">
        <v>235460.45</v>
      </c>
      <c r="G262" s="426">
        <f>(F262/E262)*100</f>
        <v>91.253599842219074</v>
      </c>
      <c r="H262" s="462">
        <v>1</v>
      </c>
      <c r="I262" s="273" t="s">
        <v>286</v>
      </c>
      <c r="J262" s="12" t="s">
        <v>27</v>
      </c>
      <c r="K262" s="700">
        <v>15</v>
      </c>
      <c r="L262" s="700">
        <v>33</v>
      </c>
      <c r="M262" s="13">
        <v>100</v>
      </c>
      <c r="N262" s="459">
        <v>1</v>
      </c>
      <c r="O262" s="329" t="s">
        <v>606</v>
      </c>
      <c r="P262" s="404"/>
      <c r="Q262" s="404"/>
      <c r="R262" s="404"/>
      <c r="S262" s="404"/>
      <c r="T262" s="404"/>
      <c r="U262" s="404"/>
      <c r="V262" s="404"/>
      <c r="W262" s="404"/>
      <c r="X262" s="404"/>
      <c r="Y262" s="404"/>
      <c r="Z262" s="404"/>
      <c r="AA262" s="404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  <c r="BQ262" s="140"/>
      <c r="BR262" s="140"/>
      <c r="BS262" s="140"/>
      <c r="BT262" s="140"/>
      <c r="BU262" s="140"/>
      <c r="BV262" s="140"/>
      <c r="BW262" s="140"/>
      <c r="BX262" s="140"/>
      <c r="BY262" s="140"/>
      <c r="BZ262" s="140"/>
      <c r="CA262" s="140"/>
      <c r="CB262" s="140"/>
      <c r="CC262" s="140"/>
      <c r="CD262" s="140"/>
      <c r="CE262" s="140"/>
      <c r="CF262" s="140"/>
      <c r="CG262" s="140"/>
      <c r="CH262" s="140"/>
      <c r="CI262" s="140"/>
      <c r="CJ262" s="140"/>
      <c r="CK262" s="140"/>
      <c r="CL262" s="140"/>
      <c r="CM262" s="140"/>
      <c r="CN262" s="140"/>
      <c r="CO262" s="140"/>
      <c r="CP262" s="140"/>
      <c r="CQ262" s="140"/>
      <c r="CR262" s="140"/>
      <c r="CS262" s="140"/>
      <c r="CT262" s="140"/>
      <c r="CU262" s="140"/>
      <c r="CV262" s="140"/>
      <c r="CW262" s="140"/>
      <c r="CX262" s="140"/>
      <c r="CY262" s="140"/>
      <c r="CZ262" s="140"/>
      <c r="DA262" s="140"/>
      <c r="DB262" s="140"/>
      <c r="DC262" s="140"/>
      <c r="DD262" s="140"/>
      <c r="DE262" s="140"/>
      <c r="DF262" s="140"/>
      <c r="DG262" s="140"/>
      <c r="DH262" s="140"/>
      <c r="DI262" s="140"/>
      <c r="DJ262" s="140"/>
      <c r="DK262" s="140"/>
      <c r="DL262" s="140"/>
      <c r="DM262" s="140"/>
      <c r="DN262" s="140"/>
      <c r="DO262" s="140"/>
      <c r="DP262" s="140"/>
      <c r="DQ262" s="140"/>
      <c r="DR262" s="140"/>
      <c r="DS262" s="140"/>
      <c r="DT262" s="140"/>
      <c r="DU262" s="140"/>
      <c r="DV262" s="140"/>
      <c r="DW262" s="140"/>
      <c r="DX262" s="140"/>
      <c r="DY262" s="140"/>
      <c r="DZ262" s="140"/>
      <c r="EA262" s="140"/>
      <c r="EB262" s="140"/>
      <c r="EC262" s="140"/>
      <c r="ED262" s="140"/>
      <c r="EE262" s="140"/>
      <c r="EF262" s="140"/>
      <c r="EG262" s="140"/>
      <c r="EH262" s="140"/>
      <c r="EI262" s="140"/>
      <c r="EJ262" s="140"/>
      <c r="EK262" s="140"/>
      <c r="EL262" s="140"/>
      <c r="EM262" s="140"/>
      <c r="EN262" s="140"/>
    </row>
    <row r="263" spans="1:144" s="14" customFormat="1" ht="40.5" customHeight="1">
      <c r="A263" s="9"/>
      <c r="B263" s="10" t="s">
        <v>483</v>
      </c>
      <c r="C263" s="273" t="s">
        <v>404</v>
      </c>
      <c r="D263" s="10" t="s">
        <v>365</v>
      </c>
      <c r="E263" s="698">
        <v>280000</v>
      </c>
      <c r="F263" s="699">
        <v>192133.31</v>
      </c>
      <c r="G263" s="460">
        <f t="shared" ref="G263" si="16">(F263/E263)*100</f>
        <v>68.619039285714294</v>
      </c>
      <c r="H263" s="462">
        <v>1</v>
      </c>
      <c r="I263" s="273" t="s">
        <v>287</v>
      </c>
      <c r="J263" s="12" t="s">
        <v>27</v>
      </c>
      <c r="K263" s="700">
        <v>20</v>
      </c>
      <c r="L263" s="700">
        <v>58</v>
      </c>
      <c r="M263" s="13">
        <v>100</v>
      </c>
      <c r="N263" s="459">
        <v>1</v>
      </c>
      <c r="O263" s="328" t="s">
        <v>678</v>
      </c>
      <c r="P263" s="404"/>
      <c r="Q263" s="404"/>
      <c r="R263" s="404"/>
      <c r="S263" s="404"/>
      <c r="T263" s="404"/>
      <c r="U263" s="404"/>
      <c r="V263" s="404"/>
      <c r="W263" s="404"/>
      <c r="X263" s="404"/>
      <c r="Y263" s="404"/>
      <c r="Z263" s="404"/>
      <c r="AA263" s="404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</row>
    <row r="264" spans="1:144" s="229" customFormat="1" ht="27" customHeight="1">
      <c r="B264" s="230"/>
      <c r="C264" s="271" t="s">
        <v>24</v>
      </c>
      <c r="D264" s="230"/>
      <c r="E264" s="358">
        <f>SUM(E262:E263)</f>
        <v>538028.67000000004</v>
      </c>
      <c r="F264" s="358">
        <f>SUM(F262:F263)</f>
        <v>427593.76</v>
      </c>
      <c r="G264" s="597">
        <f>F264/E264*100</f>
        <v>79.474158877072483</v>
      </c>
      <c r="H264" s="598">
        <v>1</v>
      </c>
      <c r="I264" s="271"/>
      <c r="J264" s="232"/>
      <c r="K264" s="317"/>
      <c r="L264" s="317"/>
      <c r="M264" s="231">
        <v>100</v>
      </c>
      <c r="N264" s="282">
        <v>1</v>
      </c>
      <c r="O264" s="332"/>
      <c r="P264" s="446"/>
      <c r="Q264" s="446"/>
      <c r="R264" s="446"/>
      <c r="S264" s="446"/>
      <c r="T264" s="446"/>
      <c r="U264" s="446"/>
      <c r="V264" s="446"/>
      <c r="W264" s="446"/>
      <c r="X264" s="446"/>
      <c r="Y264" s="446"/>
      <c r="Z264" s="446"/>
      <c r="AA264" s="446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  <c r="BI264" s="267"/>
      <c r="BJ264" s="267"/>
      <c r="BK264" s="267"/>
      <c r="BL264" s="267"/>
      <c r="BM264" s="267"/>
      <c r="BN264" s="267"/>
      <c r="BO264" s="267"/>
      <c r="BP264" s="267"/>
      <c r="BQ264" s="267"/>
      <c r="BR264" s="267"/>
      <c r="BS264" s="267"/>
      <c r="BT264" s="267"/>
      <c r="BU264" s="267"/>
      <c r="BV264" s="267"/>
      <c r="BW264" s="267"/>
      <c r="BX264" s="267"/>
      <c r="BY264" s="267"/>
      <c r="BZ264" s="267"/>
      <c r="CA264" s="267"/>
      <c r="CB264" s="267"/>
      <c r="CC264" s="267"/>
      <c r="CD264" s="267"/>
      <c r="CE264" s="267"/>
      <c r="CF264" s="267"/>
      <c r="CG264" s="267"/>
      <c r="CH264" s="267"/>
      <c r="CI264" s="267"/>
      <c r="CJ264" s="267"/>
      <c r="CK264" s="267"/>
      <c r="CL264" s="267"/>
      <c r="CM264" s="267"/>
      <c r="CN264" s="267"/>
      <c r="CO264" s="267"/>
      <c r="CP264" s="267"/>
      <c r="CQ264" s="267"/>
      <c r="CR264" s="267"/>
      <c r="CS264" s="267"/>
      <c r="CT264" s="267"/>
      <c r="CU264" s="267"/>
      <c r="CV264" s="267"/>
      <c r="CW264" s="267"/>
      <c r="CX264" s="267"/>
      <c r="CY264" s="267"/>
      <c r="CZ264" s="267"/>
      <c r="DA264" s="267"/>
      <c r="DB264" s="267"/>
      <c r="DC264" s="267"/>
      <c r="DD264" s="267"/>
      <c r="DE264" s="267"/>
      <c r="DF264" s="267"/>
      <c r="DG264" s="267"/>
      <c r="DH264" s="267"/>
      <c r="DI264" s="267"/>
      <c r="DJ264" s="267"/>
      <c r="DK264" s="267"/>
      <c r="DL264" s="267"/>
      <c r="DM264" s="267"/>
      <c r="DN264" s="267"/>
      <c r="DO264" s="267"/>
      <c r="DP264" s="267"/>
      <c r="DQ264" s="267"/>
      <c r="DR264" s="267"/>
      <c r="DS264" s="267"/>
      <c r="DT264" s="267"/>
      <c r="DU264" s="267"/>
      <c r="DV264" s="267"/>
      <c r="DW264" s="267"/>
      <c r="DX264" s="267"/>
      <c r="DY264" s="267"/>
      <c r="DZ264" s="267"/>
      <c r="EA264" s="267"/>
      <c r="EB264" s="267"/>
      <c r="EC264" s="267"/>
      <c r="ED264" s="267"/>
      <c r="EE264" s="267"/>
      <c r="EF264" s="267"/>
      <c r="EG264" s="267"/>
      <c r="EH264" s="267"/>
      <c r="EI264" s="267"/>
      <c r="EJ264" s="267"/>
      <c r="EK264" s="267"/>
      <c r="EL264" s="267"/>
      <c r="EM264" s="267"/>
      <c r="EN264" s="267"/>
    </row>
    <row r="265" spans="1:144" s="233" customFormat="1" ht="40.5" customHeight="1">
      <c r="B265" s="596" t="s">
        <v>676</v>
      </c>
      <c r="C265" s="749" t="s">
        <v>677</v>
      </c>
      <c r="D265" s="750"/>
      <c r="E265" s="750"/>
      <c r="F265" s="750"/>
      <c r="G265" s="750"/>
      <c r="H265" s="750"/>
      <c r="I265" s="750"/>
      <c r="J265" s="750"/>
      <c r="K265" s="750"/>
      <c r="L265" s="750"/>
      <c r="M265" s="750"/>
      <c r="N265" s="751"/>
      <c r="O265" s="334"/>
      <c r="P265" s="447"/>
      <c r="Q265" s="447"/>
      <c r="R265" s="447"/>
      <c r="S265" s="447"/>
      <c r="T265" s="447"/>
      <c r="U265" s="447"/>
      <c r="V265" s="447"/>
      <c r="W265" s="447"/>
      <c r="X265" s="447"/>
      <c r="Y265" s="447"/>
      <c r="Z265" s="447"/>
      <c r="AA265" s="447"/>
      <c r="AB265" s="268"/>
      <c r="AC265" s="268"/>
      <c r="AD265" s="268"/>
      <c r="AE265" s="268"/>
      <c r="AF265" s="268"/>
      <c r="AG265" s="268"/>
      <c r="AH265" s="268"/>
      <c r="AI265" s="268"/>
      <c r="AJ265" s="268"/>
      <c r="AK265" s="268"/>
      <c r="AL265" s="268"/>
      <c r="AM265" s="268"/>
      <c r="AN265" s="268"/>
      <c r="AO265" s="268"/>
      <c r="AP265" s="268"/>
      <c r="AQ265" s="268"/>
      <c r="AR265" s="268"/>
      <c r="AS265" s="268"/>
      <c r="AT265" s="268"/>
      <c r="AU265" s="268"/>
      <c r="AV265" s="268"/>
      <c r="AW265" s="268"/>
      <c r="AX265" s="268"/>
      <c r="AY265" s="268"/>
      <c r="AZ265" s="268"/>
      <c r="BA265" s="268"/>
      <c r="BB265" s="268"/>
      <c r="BC265" s="268"/>
      <c r="BD265" s="268"/>
      <c r="BE265" s="268"/>
      <c r="BF265" s="268"/>
      <c r="BG265" s="268"/>
      <c r="BH265" s="268"/>
      <c r="BI265" s="268"/>
      <c r="BJ265" s="268"/>
      <c r="BK265" s="268"/>
      <c r="BL265" s="268"/>
      <c r="BM265" s="268"/>
      <c r="BN265" s="268"/>
      <c r="BO265" s="268"/>
      <c r="BP265" s="268"/>
      <c r="BQ265" s="268"/>
      <c r="BR265" s="268"/>
      <c r="BS265" s="268"/>
      <c r="BT265" s="268"/>
      <c r="BU265" s="268"/>
      <c r="BV265" s="268"/>
      <c r="BW265" s="268"/>
      <c r="BX265" s="268"/>
      <c r="BY265" s="268"/>
      <c r="BZ265" s="268"/>
      <c r="CA265" s="268"/>
      <c r="CB265" s="268"/>
      <c r="CC265" s="268"/>
      <c r="CD265" s="268"/>
      <c r="CE265" s="268"/>
      <c r="CF265" s="268"/>
      <c r="CG265" s="268"/>
      <c r="CH265" s="268"/>
      <c r="CI265" s="268"/>
      <c r="CJ265" s="268"/>
      <c r="CK265" s="268"/>
      <c r="CL265" s="268"/>
      <c r="CM265" s="268"/>
      <c r="CN265" s="268"/>
      <c r="CO265" s="268"/>
      <c r="CP265" s="268"/>
      <c r="CQ265" s="268"/>
      <c r="CR265" s="268"/>
      <c r="CS265" s="268"/>
      <c r="CT265" s="268"/>
      <c r="CU265" s="268"/>
      <c r="CV265" s="268"/>
      <c r="CW265" s="268"/>
      <c r="CX265" s="268"/>
      <c r="CY265" s="268"/>
      <c r="CZ265" s="268"/>
      <c r="DA265" s="268"/>
      <c r="DB265" s="268"/>
      <c r="DC265" s="268"/>
      <c r="DD265" s="268"/>
      <c r="DE265" s="268"/>
      <c r="DF265" s="268"/>
      <c r="DG265" s="268"/>
      <c r="DH265" s="268"/>
      <c r="DI265" s="268"/>
      <c r="DJ265" s="268"/>
      <c r="DK265" s="268"/>
      <c r="DL265" s="268"/>
      <c r="DM265" s="268"/>
      <c r="DN265" s="268"/>
      <c r="DO265" s="268"/>
      <c r="DP265" s="268"/>
      <c r="DQ265" s="268"/>
      <c r="DR265" s="268"/>
      <c r="DS265" s="268"/>
      <c r="DT265" s="268"/>
      <c r="DU265" s="268"/>
      <c r="DV265" s="268"/>
      <c r="DW265" s="268"/>
      <c r="DX265" s="268"/>
      <c r="DY265" s="268"/>
      <c r="DZ265" s="268"/>
      <c r="EA265" s="268"/>
      <c r="EB265" s="268"/>
      <c r="EC265" s="268"/>
      <c r="ED265" s="268"/>
      <c r="EE265" s="268"/>
      <c r="EF265" s="268"/>
      <c r="EG265" s="268"/>
      <c r="EH265" s="268"/>
      <c r="EI265" s="268"/>
      <c r="EJ265" s="268"/>
      <c r="EK265" s="268"/>
      <c r="EL265" s="268"/>
      <c r="EM265" s="268"/>
      <c r="EN265" s="268"/>
    </row>
    <row r="266" spans="1:144" s="14" customFormat="1" ht="40.5" customHeight="1">
      <c r="A266" s="9"/>
      <c r="B266" s="190"/>
      <c r="C266" s="767" t="s">
        <v>405</v>
      </c>
      <c r="D266" s="768"/>
      <c r="E266" s="768"/>
      <c r="F266" s="768"/>
      <c r="G266" s="768"/>
      <c r="H266" s="768"/>
      <c r="I266" s="768"/>
      <c r="J266" s="768"/>
      <c r="K266" s="768"/>
      <c r="L266" s="768"/>
      <c r="M266" s="768"/>
      <c r="N266" s="769"/>
      <c r="O266" s="328"/>
      <c r="P266" s="404"/>
      <c r="Q266" s="404"/>
      <c r="R266" s="404"/>
      <c r="S266" s="404"/>
      <c r="T266" s="404"/>
      <c r="U266" s="404"/>
      <c r="V266" s="404"/>
      <c r="W266" s="404"/>
      <c r="X266" s="404"/>
      <c r="Y266" s="404"/>
      <c r="Z266" s="404"/>
      <c r="AA266" s="404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0"/>
      <c r="CP266" s="140"/>
      <c r="CQ266" s="140"/>
      <c r="CR266" s="140"/>
      <c r="CS266" s="140"/>
      <c r="CT266" s="140"/>
      <c r="CU266" s="140"/>
      <c r="CV266" s="140"/>
      <c r="CW266" s="140"/>
      <c r="CX266" s="140"/>
      <c r="CY266" s="140"/>
      <c r="CZ266" s="140"/>
      <c r="DA266" s="140"/>
      <c r="DB266" s="140"/>
      <c r="DC266" s="140"/>
      <c r="DD266" s="140"/>
      <c r="DE266" s="140"/>
      <c r="DF266" s="140"/>
      <c r="DG266" s="140"/>
      <c r="DH266" s="140"/>
      <c r="DI266" s="140"/>
      <c r="DJ266" s="140"/>
      <c r="DK266" s="140"/>
      <c r="DL266" s="140"/>
      <c r="DM266" s="140"/>
      <c r="DN266" s="140"/>
      <c r="DO266" s="140"/>
      <c r="DP266" s="140"/>
      <c r="DQ266" s="140"/>
      <c r="DR266" s="140"/>
      <c r="DS266" s="140"/>
      <c r="DT266" s="140"/>
      <c r="DU266" s="140"/>
      <c r="DV266" s="140"/>
      <c r="DW266" s="140"/>
      <c r="DX266" s="140"/>
      <c r="DY266" s="140"/>
      <c r="DZ266" s="140"/>
      <c r="EA266" s="140"/>
      <c r="EB266" s="140"/>
      <c r="EC266" s="140"/>
      <c r="ED266" s="140"/>
      <c r="EE266" s="140"/>
      <c r="EF266" s="140"/>
      <c r="EG266" s="140"/>
      <c r="EH266" s="140"/>
      <c r="EI266" s="140"/>
      <c r="EJ266" s="140"/>
      <c r="EK266" s="140"/>
      <c r="EL266" s="140"/>
      <c r="EM266" s="140"/>
      <c r="EN266" s="140"/>
    </row>
    <row r="267" spans="1:144" s="14" customFormat="1" ht="40.5" customHeight="1">
      <c r="A267" s="9"/>
      <c r="B267" s="190"/>
      <c r="C267" s="767" t="s">
        <v>406</v>
      </c>
      <c r="D267" s="796"/>
      <c r="E267" s="796"/>
      <c r="F267" s="796"/>
      <c r="G267" s="796"/>
      <c r="H267" s="796"/>
      <c r="I267" s="796"/>
      <c r="J267" s="796"/>
      <c r="K267" s="796"/>
      <c r="L267" s="796"/>
      <c r="M267" s="796"/>
      <c r="N267" s="797"/>
      <c r="O267" s="328"/>
      <c r="P267" s="404"/>
      <c r="Q267" s="404"/>
      <c r="R267" s="404"/>
      <c r="S267" s="404"/>
      <c r="T267" s="404"/>
      <c r="U267" s="404"/>
      <c r="V267" s="404"/>
      <c r="W267" s="404"/>
      <c r="X267" s="404"/>
      <c r="Y267" s="404"/>
      <c r="Z267" s="404"/>
      <c r="AA267" s="404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  <c r="CR267" s="140"/>
      <c r="CS267" s="140"/>
      <c r="CT267" s="140"/>
      <c r="CU267" s="140"/>
      <c r="CV267" s="140"/>
      <c r="CW267" s="140"/>
      <c r="CX267" s="140"/>
      <c r="CY267" s="140"/>
      <c r="CZ267" s="140"/>
      <c r="DA267" s="140"/>
      <c r="DB267" s="140"/>
      <c r="DC267" s="140"/>
      <c r="DD267" s="140"/>
      <c r="DE267" s="140"/>
      <c r="DF267" s="140"/>
      <c r="DG267" s="140"/>
      <c r="DH267" s="140"/>
      <c r="DI267" s="140"/>
      <c r="DJ267" s="140"/>
      <c r="DK267" s="140"/>
      <c r="DL267" s="140"/>
      <c r="DM267" s="140"/>
      <c r="DN267" s="140"/>
      <c r="DO267" s="140"/>
      <c r="DP267" s="140"/>
      <c r="DQ267" s="140"/>
      <c r="DR267" s="140"/>
      <c r="DS267" s="140"/>
      <c r="DT267" s="140"/>
      <c r="DU267" s="140"/>
      <c r="DV267" s="140"/>
      <c r="DW267" s="140"/>
      <c r="DX267" s="140"/>
      <c r="DY267" s="140"/>
      <c r="DZ267" s="140"/>
      <c r="EA267" s="140"/>
      <c r="EB267" s="140"/>
      <c r="EC267" s="140"/>
      <c r="ED267" s="140"/>
      <c r="EE267" s="140"/>
      <c r="EF267" s="140"/>
      <c r="EG267" s="140"/>
      <c r="EH267" s="140"/>
      <c r="EI267" s="140"/>
      <c r="EJ267" s="140"/>
      <c r="EK267" s="140"/>
      <c r="EL267" s="140"/>
      <c r="EM267" s="140"/>
      <c r="EN267" s="140"/>
    </row>
    <row r="268" spans="1:144" s="14" customFormat="1" ht="80.25" customHeight="1">
      <c r="A268" s="9"/>
      <c r="B268" s="190" t="s">
        <v>485</v>
      </c>
      <c r="C268" s="103" t="s">
        <v>712</v>
      </c>
      <c r="D268" s="190" t="s">
        <v>365</v>
      </c>
      <c r="E268" s="350">
        <v>999555.27</v>
      </c>
      <c r="F268" s="350">
        <v>823185</v>
      </c>
      <c r="G268" s="414">
        <f t="shared" ref="G268:G272" si="17">(F268/E268)*100</f>
        <v>82.35512579509485</v>
      </c>
      <c r="H268" s="512">
        <v>1</v>
      </c>
      <c r="I268" s="103" t="s">
        <v>494</v>
      </c>
      <c r="J268" s="104" t="s">
        <v>12</v>
      </c>
      <c r="K268" s="305" t="s">
        <v>408</v>
      </c>
      <c r="L268" s="305">
        <v>90</v>
      </c>
      <c r="M268" s="105">
        <v>82.4</v>
      </c>
      <c r="N268" s="415">
        <v>1</v>
      </c>
      <c r="O268" s="329" t="s">
        <v>718</v>
      </c>
      <c r="P268" s="404"/>
      <c r="Q268" s="404"/>
      <c r="R268" s="404"/>
      <c r="S268" s="404"/>
      <c r="T268" s="404"/>
      <c r="U268" s="404"/>
      <c r="V268" s="404"/>
      <c r="W268" s="404"/>
      <c r="X268" s="404"/>
      <c r="Y268" s="404"/>
      <c r="Z268" s="404"/>
      <c r="AA268" s="404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40"/>
      <c r="CA268" s="140"/>
      <c r="CB268" s="140"/>
      <c r="CC268" s="140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40"/>
      <c r="CO268" s="140"/>
      <c r="CP268" s="140"/>
      <c r="CQ268" s="140"/>
      <c r="CR268" s="140"/>
      <c r="CS268" s="140"/>
      <c r="CT268" s="140"/>
      <c r="CU268" s="140"/>
      <c r="CV268" s="140"/>
      <c r="CW268" s="140"/>
      <c r="CX268" s="140"/>
      <c r="CY268" s="140"/>
      <c r="CZ268" s="140"/>
      <c r="DA268" s="140"/>
      <c r="DB268" s="140"/>
      <c r="DC268" s="140"/>
      <c r="DD268" s="140"/>
      <c r="DE268" s="140"/>
      <c r="DF268" s="140"/>
      <c r="DG268" s="140"/>
      <c r="DH268" s="140"/>
      <c r="DI268" s="140"/>
      <c r="DJ268" s="140"/>
      <c r="DK268" s="140"/>
      <c r="DL268" s="140"/>
      <c r="DM268" s="140"/>
      <c r="DN268" s="140"/>
      <c r="DO268" s="140"/>
      <c r="DP268" s="140"/>
      <c r="DQ268" s="140"/>
      <c r="DR268" s="140"/>
      <c r="DS268" s="140"/>
      <c r="DT268" s="140"/>
      <c r="DU268" s="140"/>
      <c r="DV268" s="140"/>
      <c r="DW268" s="140"/>
      <c r="DX268" s="140"/>
      <c r="DY268" s="140"/>
      <c r="DZ268" s="140"/>
      <c r="EA268" s="140"/>
      <c r="EB268" s="140"/>
      <c r="EC268" s="140"/>
      <c r="ED268" s="140"/>
      <c r="EE268" s="140"/>
      <c r="EF268" s="140"/>
      <c r="EG268" s="140"/>
      <c r="EH268" s="140"/>
      <c r="EI268" s="140"/>
      <c r="EJ268" s="140"/>
      <c r="EK268" s="140"/>
      <c r="EL268" s="140"/>
      <c r="EM268" s="140"/>
      <c r="EN268" s="140"/>
    </row>
    <row r="269" spans="1:144" s="14" customFormat="1" ht="72" customHeight="1">
      <c r="A269" s="9"/>
      <c r="B269" s="190" t="s">
        <v>486</v>
      </c>
      <c r="C269" s="103" t="s">
        <v>364</v>
      </c>
      <c r="D269" s="190" t="s">
        <v>365</v>
      </c>
      <c r="E269" s="350">
        <v>16725728.560000001</v>
      </c>
      <c r="F269" s="350">
        <v>16359085.199999999</v>
      </c>
      <c r="G269" s="414">
        <f t="shared" si="17"/>
        <v>97.807907986281464</v>
      </c>
      <c r="H269" s="495">
        <v>0.98</v>
      </c>
      <c r="I269" s="103" t="s">
        <v>493</v>
      </c>
      <c r="J269" s="12" t="s">
        <v>27</v>
      </c>
      <c r="K269" s="290">
        <v>9</v>
      </c>
      <c r="L269" s="290">
        <v>9</v>
      </c>
      <c r="M269" s="13">
        <v>100</v>
      </c>
      <c r="N269" s="459">
        <v>1</v>
      </c>
      <c r="O269" s="329"/>
      <c r="P269" s="404"/>
      <c r="Q269" s="404"/>
      <c r="R269" s="404"/>
      <c r="S269" s="404"/>
      <c r="T269" s="404"/>
      <c r="U269" s="404"/>
      <c r="V269" s="404"/>
      <c r="W269" s="404"/>
      <c r="X269" s="404"/>
      <c r="Y269" s="404"/>
      <c r="Z269" s="404"/>
      <c r="AA269" s="404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  <c r="BQ269" s="140"/>
      <c r="BR269" s="140"/>
      <c r="BS269" s="140"/>
      <c r="BT269" s="140"/>
      <c r="BU269" s="140"/>
      <c r="BV269" s="140"/>
      <c r="BW269" s="140"/>
      <c r="BX269" s="140"/>
      <c r="BY269" s="140"/>
      <c r="BZ269" s="140"/>
      <c r="CA269" s="140"/>
      <c r="CB269" s="140"/>
      <c r="CC269" s="140"/>
      <c r="CD269" s="140"/>
      <c r="CE269" s="140"/>
      <c r="CF269" s="140"/>
      <c r="CG269" s="140"/>
      <c r="CH269" s="140"/>
      <c r="CI269" s="140"/>
      <c r="CJ269" s="140"/>
      <c r="CK269" s="140"/>
      <c r="CL269" s="140"/>
      <c r="CM269" s="140"/>
      <c r="CN269" s="140"/>
      <c r="CO269" s="140"/>
      <c r="CP269" s="140"/>
      <c r="CQ269" s="140"/>
      <c r="CR269" s="140"/>
      <c r="CS269" s="140"/>
      <c r="CT269" s="140"/>
      <c r="CU269" s="140"/>
      <c r="CV269" s="140"/>
      <c r="CW269" s="140"/>
      <c r="CX269" s="140"/>
      <c r="CY269" s="140"/>
      <c r="CZ269" s="140"/>
      <c r="DA269" s="140"/>
      <c r="DB269" s="140"/>
      <c r="DC269" s="140"/>
      <c r="DD269" s="140"/>
      <c r="DE269" s="140"/>
      <c r="DF269" s="140"/>
      <c r="DG269" s="140"/>
      <c r="DH269" s="140"/>
      <c r="DI269" s="140"/>
      <c r="DJ269" s="140"/>
      <c r="DK269" s="140"/>
      <c r="DL269" s="140"/>
      <c r="DM269" s="140"/>
      <c r="DN269" s="140"/>
      <c r="DO269" s="140"/>
      <c r="DP269" s="140"/>
      <c r="DQ269" s="140"/>
      <c r="DR269" s="140"/>
      <c r="DS269" s="140"/>
      <c r="DT269" s="140"/>
      <c r="DU269" s="140"/>
      <c r="DV269" s="140"/>
      <c r="DW269" s="140"/>
      <c r="DX269" s="140"/>
      <c r="DY269" s="140"/>
      <c r="DZ269" s="140"/>
      <c r="EA269" s="140"/>
      <c r="EB269" s="140"/>
      <c r="EC269" s="140"/>
      <c r="ED269" s="140"/>
      <c r="EE269" s="140"/>
      <c r="EF269" s="140"/>
      <c r="EG269" s="140"/>
      <c r="EH269" s="140"/>
      <c r="EI269" s="140"/>
      <c r="EJ269" s="140"/>
      <c r="EK269" s="140"/>
      <c r="EL269" s="140"/>
      <c r="EM269" s="140"/>
      <c r="EN269" s="140"/>
    </row>
    <row r="270" spans="1:144" s="14" customFormat="1" ht="69.75" customHeight="1">
      <c r="A270" s="9"/>
      <c r="B270" s="190" t="s">
        <v>487</v>
      </c>
      <c r="C270" s="103" t="s">
        <v>713</v>
      </c>
      <c r="D270" s="190" t="s">
        <v>717</v>
      </c>
      <c r="E270" s="350">
        <v>5632594.3099999996</v>
      </c>
      <c r="F270" s="350">
        <v>5632594.3099999996</v>
      </c>
      <c r="G270" s="414">
        <f t="shared" si="17"/>
        <v>100</v>
      </c>
      <c r="H270" s="495">
        <v>1</v>
      </c>
      <c r="I270" s="103" t="s">
        <v>492</v>
      </c>
      <c r="J270" s="104" t="s">
        <v>12</v>
      </c>
      <c r="K270" s="305" t="s">
        <v>408</v>
      </c>
      <c r="L270" s="305">
        <v>100</v>
      </c>
      <c r="M270" s="105">
        <v>100</v>
      </c>
      <c r="N270" s="415">
        <v>1</v>
      </c>
      <c r="O270" s="736"/>
      <c r="P270" s="404"/>
      <c r="Q270" s="404"/>
      <c r="R270" s="404"/>
      <c r="S270" s="404"/>
      <c r="T270" s="404"/>
      <c r="U270" s="404"/>
      <c r="V270" s="404"/>
      <c r="W270" s="404"/>
      <c r="X270" s="404"/>
      <c r="Y270" s="404"/>
      <c r="Z270" s="404"/>
      <c r="AA270" s="404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  <c r="BQ270" s="140"/>
      <c r="BR270" s="140"/>
      <c r="BS270" s="140"/>
      <c r="BT270" s="140"/>
      <c r="BU270" s="140"/>
      <c r="BV270" s="140"/>
      <c r="BW270" s="140"/>
      <c r="BX270" s="140"/>
      <c r="BY270" s="140"/>
      <c r="BZ270" s="140"/>
      <c r="CA270" s="140"/>
      <c r="CB270" s="140"/>
      <c r="CC270" s="140"/>
      <c r="CD270" s="140"/>
      <c r="CE270" s="140"/>
      <c r="CF270" s="140"/>
      <c r="CG270" s="140"/>
      <c r="CH270" s="140"/>
      <c r="CI270" s="140"/>
      <c r="CJ270" s="140"/>
      <c r="CK270" s="140"/>
      <c r="CL270" s="140"/>
      <c r="CM270" s="140"/>
      <c r="CN270" s="140"/>
      <c r="CO270" s="140"/>
      <c r="CP270" s="140"/>
      <c r="CQ270" s="140"/>
      <c r="CR270" s="140"/>
      <c r="CS270" s="140"/>
      <c r="CT270" s="140"/>
      <c r="CU270" s="140"/>
      <c r="CV270" s="140"/>
      <c r="CW270" s="140"/>
      <c r="CX270" s="140"/>
      <c r="CY270" s="140"/>
      <c r="CZ270" s="140"/>
      <c r="DA270" s="140"/>
      <c r="DB270" s="140"/>
      <c r="DC270" s="140"/>
      <c r="DD270" s="140"/>
      <c r="DE270" s="140"/>
      <c r="DF270" s="140"/>
      <c r="DG270" s="140"/>
      <c r="DH270" s="140"/>
      <c r="DI270" s="140"/>
      <c r="DJ270" s="140"/>
      <c r="DK270" s="140"/>
      <c r="DL270" s="140"/>
      <c r="DM270" s="140"/>
      <c r="DN270" s="140"/>
      <c r="DO270" s="140"/>
      <c r="DP270" s="140"/>
      <c r="DQ270" s="140"/>
      <c r="DR270" s="140"/>
      <c r="DS270" s="140"/>
      <c r="DT270" s="140"/>
      <c r="DU270" s="140"/>
      <c r="DV270" s="140"/>
      <c r="DW270" s="140"/>
      <c r="DX270" s="140"/>
      <c r="DY270" s="140"/>
      <c r="DZ270" s="140"/>
      <c r="EA270" s="140"/>
      <c r="EB270" s="140"/>
      <c r="EC270" s="140"/>
      <c r="ED270" s="140"/>
      <c r="EE270" s="140"/>
      <c r="EF270" s="140"/>
      <c r="EG270" s="140"/>
      <c r="EH270" s="140"/>
      <c r="EI270" s="140"/>
      <c r="EJ270" s="140"/>
      <c r="EK270" s="140"/>
      <c r="EL270" s="140"/>
      <c r="EM270" s="140"/>
      <c r="EN270" s="140"/>
    </row>
    <row r="271" spans="1:144" s="14" customFormat="1" ht="65.25" customHeight="1">
      <c r="A271" s="9"/>
      <c r="B271" s="190" t="s">
        <v>711</v>
      </c>
      <c r="C271" s="103" t="s">
        <v>714</v>
      </c>
      <c r="D271" s="190" t="s">
        <v>365</v>
      </c>
      <c r="E271" s="350">
        <v>394002.32</v>
      </c>
      <c r="F271" s="350">
        <v>394002.32</v>
      </c>
      <c r="G271" s="414">
        <f t="shared" si="17"/>
        <v>100</v>
      </c>
      <c r="H271" s="495">
        <v>1</v>
      </c>
      <c r="I271" s="19"/>
      <c r="J271" s="19"/>
      <c r="K271" s="19"/>
      <c r="L271" s="19"/>
      <c r="M271" s="19"/>
      <c r="N271" s="19"/>
      <c r="O271" s="19"/>
      <c r="P271" s="404"/>
      <c r="Q271" s="404"/>
      <c r="R271" s="404"/>
      <c r="S271" s="404"/>
      <c r="T271" s="404"/>
      <c r="U271" s="404"/>
      <c r="V271" s="404"/>
      <c r="W271" s="404"/>
      <c r="X271" s="404"/>
      <c r="Y271" s="404"/>
      <c r="Z271" s="404"/>
      <c r="AA271" s="404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  <c r="BQ271" s="140"/>
      <c r="BR271" s="140"/>
      <c r="BS271" s="140"/>
      <c r="BT271" s="140"/>
      <c r="BU271" s="140"/>
      <c r="BV271" s="140"/>
      <c r="BW271" s="140"/>
      <c r="BX271" s="140"/>
      <c r="BY271" s="140"/>
      <c r="BZ271" s="140"/>
      <c r="CA271" s="140"/>
      <c r="CB271" s="140"/>
      <c r="CC271" s="140"/>
      <c r="CD271" s="140"/>
      <c r="CE271" s="140"/>
      <c r="CF271" s="140"/>
      <c r="CG271" s="140"/>
      <c r="CH271" s="140"/>
      <c r="CI271" s="140"/>
      <c r="CJ271" s="140"/>
      <c r="CK271" s="140"/>
      <c r="CL271" s="140"/>
      <c r="CM271" s="140"/>
      <c r="CN271" s="140"/>
      <c r="CO271" s="140"/>
      <c r="CP271" s="140"/>
      <c r="CQ271" s="140"/>
      <c r="CR271" s="140"/>
      <c r="CS271" s="140"/>
      <c r="CT271" s="140"/>
      <c r="CU271" s="140"/>
      <c r="CV271" s="140"/>
      <c r="CW271" s="140"/>
      <c r="CX271" s="140"/>
      <c r="CY271" s="140"/>
      <c r="CZ271" s="140"/>
      <c r="DA271" s="140"/>
      <c r="DB271" s="140"/>
      <c r="DC271" s="140"/>
      <c r="DD271" s="140"/>
      <c r="DE271" s="140"/>
      <c r="DF271" s="140"/>
      <c r="DG271" s="140"/>
      <c r="DH271" s="140"/>
      <c r="DI271" s="140"/>
      <c r="DJ271" s="140"/>
      <c r="DK271" s="140"/>
      <c r="DL271" s="140"/>
      <c r="DM271" s="140"/>
      <c r="DN271" s="140"/>
      <c r="DO271" s="140"/>
      <c r="DP271" s="140"/>
      <c r="DQ271" s="140"/>
      <c r="DR271" s="140"/>
      <c r="DS271" s="140"/>
      <c r="DT271" s="140"/>
      <c r="DU271" s="140"/>
      <c r="DV271" s="140"/>
      <c r="DW271" s="140"/>
      <c r="DX271" s="140"/>
      <c r="DY271" s="140"/>
      <c r="DZ271" s="140"/>
      <c r="EA271" s="140"/>
      <c r="EB271" s="140"/>
      <c r="EC271" s="140"/>
      <c r="ED271" s="140"/>
      <c r="EE271" s="140"/>
      <c r="EF271" s="140"/>
      <c r="EG271" s="140"/>
      <c r="EH271" s="140"/>
      <c r="EI271" s="140"/>
      <c r="EJ271" s="140"/>
      <c r="EK271" s="140"/>
      <c r="EL271" s="140"/>
      <c r="EM271" s="140"/>
      <c r="EN271" s="140"/>
    </row>
    <row r="272" spans="1:144" s="14" customFormat="1" ht="70.5" customHeight="1">
      <c r="A272" s="9"/>
      <c r="B272" s="190" t="s">
        <v>488</v>
      </c>
      <c r="C272" s="103" t="s">
        <v>715</v>
      </c>
      <c r="D272" s="190" t="s">
        <v>716</v>
      </c>
      <c r="E272" s="350">
        <v>935700</v>
      </c>
      <c r="F272" s="350">
        <v>935700</v>
      </c>
      <c r="G272" s="414">
        <f t="shared" si="17"/>
        <v>100</v>
      </c>
      <c r="H272" s="495">
        <v>1</v>
      </c>
      <c r="I272" s="103"/>
      <c r="J272" s="104"/>
      <c r="K272" s="305"/>
      <c r="L272" s="305"/>
      <c r="M272" s="105"/>
      <c r="N272" s="415"/>
      <c r="O272" s="329"/>
      <c r="P272" s="404"/>
      <c r="Q272" s="404"/>
      <c r="R272" s="404"/>
      <c r="S272" s="404"/>
      <c r="T272" s="404"/>
      <c r="U272" s="404"/>
      <c r="V272" s="404"/>
      <c r="W272" s="404"/>
      <c r="X272" s="404"/>
      <c r="Y272" s="404"/>
      <c r="Z272" s="404"/>
      <c r="AA272" s="404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  <c r="BQ272" s="140"/>
      <c r="BR272" s="140"/>
      <c r="BS272" s="140"/>
      <c r="BT272" s="140"/>
      <c r="BU272" s="140"/>
      <c r="BV272" s="140"/>
      <c r="BW272" s="140"/>
      <c r="BX272" s="140"/>
      <c r="BY272" s="140"/>
      <c r="BZ272" s="140"/>
      <c r="CA272" s="140"/>
      <c r="CB272" s="140"/>
      <c r="CC272" s="140"/>
      <c r="CD272" s="140"/>
      <c r="CE272" s="140"/>
      <c r="CF272" s="140"/>
      <c r="CG272" s="140"/>
      <c r="CH272" s="140"/>
      <c r="CI272" s="140"/>
      <c r="CJ272" s="140"/>
      <c r="CK272" s="140"/>
      <c r="CL272" s="140"/>
      <c r="CM272" s="140"/>
      <c r="CN272" s="140"/>
      <c r="CO272" s="140"/>
      <c r="CP272" s="140"/>
      <c r="CQ272" s="140"/>
      <c r="CR272" s="140"/>
      <c r="CS272" s="140"/>
      <c r="CT272" s="140"/>
      <c r="CU272" s="140"/>
      <c r="CV272" s="140"/>
      <c r="CW272" s="140"/>
      <c r="CX272" s="140"/>
      <c r="CY272" s="140"/>
      <c r="CZ272" s="140"/>
      <c r="DA272" s="140"/>
      <c r="DB272" s="140"/>
      <c r="DC272" s="140"/>
      <c r="DD272" s="140"/>
      <c r="DE272" s="140"/>
      <c r="DF272" s="140"/>
      <c r="DG272" s="140"/>
      <c r="DH272" s="140"/>
      <c r="DI272" s="140"/>
      <c r="DJ272" s="140"/>
      <c r="DK272" s="140"/>
      <c r="DL272" s="140"/>
      <c r="DM272" s="140"/>
      <c r="DN272" s="140"/>
      <c r="DO272" s="140"/>
      <c r="DP272" s="140"/>
      <c r="DQ272" s="140"/>
      <c r="DR272" s="140"/>
      <c r="DS272" s="140"/>
      <c r="DT272" s="140"/>
      <c r="DU272" s="140"/>
      <c r="DV272" s="140"/>
      <c r="DW272" s="140"/>
      <c r="DX272" s="140"/>
      <c r="DY272" s="140"/>
      <c r="DZ272" s="140"/>
      <c r="EA272" s="140"/>
      <c r="EB272" s="140"/>
      <c r="EC272" s="140"/>
      <c r="ED272" s="140"/>
      <c r="EE272" s="140"/>
      <c r="EF272" s="140"/>
      <c r="EG272" s="140"/>
      <c r="EH272" s="140"/>
      <c r="EI272" s="140"/>
      <c r="EJ272" s="140"/>
      <c r="EK272" s="140"/>
      <c r="EL272" s="140"/>
      <c r="EM272" s="140"/>
      <c r="EN272" s="140"/>
    </row>
    <row r="273" spans="1:144" s="14" customFormat="1" ht="34.5" customHeight="1">
      <c r="A273" s="9"/>
      <c r="B273" s="230"/>
      <c r="C273" s="271" t="s">
        <v>28</v>
      </c>
      <c r="D273" s="230"/>
      <c r="E273" s="358">
        <f>E268+E269+E270+E271+E272</f>
        <v>24687580.460000001</v>
      </c>
      <c r="F273" s="358">
        <f>F268+F269+F270+F271+F272</f>
        <v>24144566.829999998</v>
      </c>
      <c r="G273" s="597">
        <f>F273/E273*100</f>
        <v>97.800458287600037</v>
      </c>
      <c r="H273" s="598">
        <v>0.97</v>
      </c>
      <c r="I273" s="271"/>
      <c r="J273" s="232"/>
      <c r="K273" s="317"/>
      <c r="L273" s="317"/>
      <c r="M273" s="231">
        <v>86</v>
      </c>
      <c r="N273" s="282">
        <v>1</v>
      </c>
      <c r="O273" s="328"/>
      <c r="P273" s="404"/>
      <c r="Q273" s="404"/>
      <c r="R273" s="404"/>
      <c r="S273" s="404"/>
      <c r="T273" s="404"/>
      <c r="U273" s="404"/>
      <c r="V273" s="404"/>
      <c r="W273" s="404"/>
      <c r="X273" s="404"/>
      <c r="Y273" s="404"/>
      <c r="Z273" s="404"/>
      <c r="AA273" s="404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  <c r="BQ273" s="140"/>
      <c r="BR273" s="140"/>
      <c r="BS273" s="140"/>
      <c r="BT273" s="140"/>
      <c r="BU273" s="140"/>
      <c r="BV273" s="140"/>
      <c r="BW273" s="140"/>
      <c r="BX273" s="140"/>
      <c r="BY273" s="140"/>
      <c r="BZ273" s="140"/>
      <c r="CA273" s="140"/>
      <c r="CB273" s="140"/>
      <c r="CC273" s="140"/>
      <c r="CD273" s="140"/>
      <c r="CE273" s="140"/>
      <c r="CF273" s="140"/>
      <c r="CG273" s="140"/>
      <c r="CH273" s="140"/>
      <c r="CI273" s="140"/>
      <c r="CJ273" s="140"/>
      <c r="CK273" s="140"/>
      <c r="CL273" s="140"/>
      <c r="CM273" s="140"/>
      <c r="CN273" s="140"/>
      <c r="CO273" s="140"/>
      <c r="CP273" s="140"/>
      <c r="CQ273" s="140"/>
      <c r="CR273" s="140"/>
      <c r="CS273" s="140"/>
      <c r="CT273" s="140"/>
      <c r="CU273" s="140"/>
      <c r="CV273" s="140"/>
      <c r="CW273" s="140"/>
      <c r="CX273" s="140"/>
      <c r="CY273" s="140"/>
      <c r="CZ273" s="140"/>
      <c r="DA273" s="140"/>
      <c r="DB273" s="140"/>
      <c r="DC273" s="140"/>
      <c r="DD273" s="140"/>
      <c r="DE273" s="140"/>
      <c r="DF273" s="140"/>
      <c r="DG273" s="140"/>
      <c r="DH273" s="140"/>
      <c r="DI273" s="140"/>
      <c r="DJ273" s="140"/>
      <c r="DK273" s="140"/>
      <c r="DL273" s="140"/>
      <c r="DM273" s="140"/>
      <c r="DN273" s="140"/>
      <c r="DO273" s="140"/>
      <c r="DP273" s="140"/>
      <c r="DQ273" s="140"/>
      <c r="DR273" s="140"/>
      <c r="DS273" s="140"/>
      <c r="DT273" s="140"/>
      <c r="DU273" s="140"/>
      <c r="DV273" s="140"/>
      <c r="DW273" s="140"/>
      <c r="DX273" s="140"/>
      <c r="DY273" s="140"/>
      <c r="DZ273" s="140"/>
      <c r="EA273" s="140"/>
      <c r="EB273" s="140"/>
      <c r="EC273" s="140"/>
      <c r="ED273" s="140"/>
      <c r="EE273" s="140"/>
      <c r="EF273" s="140"/>
      <c r="EG273" s="140"/>
      <c r="EH273" s="140"/>
      <c r="EI273" s="140"/>
      <c r="EJ273" s="140"/>
      <c r="EK273" s="140"/>
      <c r="EL273" s="140"/>
      <c r="EM273" s="140"/>
      <c r="EN273" s="140"/>
    </row>
    <row r="274" spans="1:144" s="233" customFormat="1" ht="40.5" customHeight="1">
      <c r="B274" s="234"/>
      <c r="C274" s="749" t="s">
        <v>409</v>
      </c>
      <c r="D274" s="750"/>
      <c r="E274" s="750"/>
      <c r="F274" s="750"/>
      <c r="G274" s="750"/>
      <c r="H274" s="750"/>
      <c r="I274" s="750"/>
      <c r="J274" s="750"/>
      <c r="K274" s="750"/>
      <c r="L274" s="750"/>
      <c r="M274" s="750"/>
      <c r="N274" s="751"/>
      <c r="O274" s="334"/>
      <c r="P274" s="447"/>
      <c r="Q274" s="447"/>
      <c r="R274" s="447"/>
      <c r="S274" s="447"/>
      <c r="T274" s="447"/>
      <c r="U274" s="447"/>
      <c r="V274" s="447"/>
      <c r="W274" s="447"/>
      <c r="X274" s="447"/>
      <c r="Y274" s="447"/>
      <c r="Z274" s="447"/>
      <c r="AA274" s="447"/>
      <c r="AB274" s="268"/>
      <c r="AC274" s="268"/>
      <c r="AD274" s="268"/>
      <c r="AE274" s="268"/>
      <c r="AF274" s="268"/>
      <c r="AG274" s="268"/>
      <c r="AH274" s="268"/>
      <c r="AI274" s="268"/>
      <c r="AJ274" s="268"/>
      <c r="AK274" s="268"/>
      <c r="AL274" s="268"/>
      <c r="AM274" s="268"/>
      <c r="AN274" s="268"/>
      <c r="AO274" s="268"/>
      <c r="AP274" s="268"/>
      <c r="AQ274" s="268"/>
      <c r="AR274" s="268"/>
      <c r="AS274" s="268"/>
      <c r="AT274" s="268"/>
      <c r="AU274" s="268"/>
      <c r="AV274" s="268"/>
      <c r="AW274" s="268"/>
      <c r="AX274" s="268"/>
      <c r="AY274" s="268"/>
      <c r="AZ274" s="268"/>
      <c r="BA274" s="268"/>
      <c r="BB274" s="268"/>
      <c r="BC274" s="268"/>
      <c r="BD274" s="268"/>
      <c r="BE274" s="268"/>
      <c r="BF274" s="268"/>
      <c r="BG274" s="268"/>
      <c r="BH274" s="268"/>
      <c r="BI274" s="268"/>
      <c r="BJ274" s="268"/>
      <c r="BK274" s="268"/>
      <c r="BL274" s="268"/>
      <c r="BM274" s="268"/>
      <c r="BN274" s="268"/>
      <c r="BO274" s="268"/>
      <c r="BP274" s="268"/>
      <c r="BQ274" s="268"/>
      <c r="BR274" s="268"/>
      <c r="BS274" s="268"/>
      <c r="BT274" s="268"/>
      <c r="BU274" s="268"/>
      <c r="BV274" s="268"/>
      <c r="BW274" s="268"/>
      <c r="BX274" s="268"/>
      <c r="BY274" s="268"/>
      <c r="BZ274" s="268"/>
      <c r="CA274" s="268"/>
      <c r="CB274" s="268"/>
      <c r="CC274" s="268"/>
      <c r="CD274" s="268"/>
      <c r="CE274" s="268"/>
      <c r="CF274" s="268"/>
      <c r="CG274" s="268"/>
      <c r="CH274" s="268"/>
      <c r="CI274" s="268"/>
      <c r="CJ274" s="268"/>
      <c r="CK274" s="268"/>
      <c r="CL274" s="268"/>
      <c r="CM274" s="268"/>
      <c r="CN274" s="268"/>
      <c r="CO274" s="268"/>
      <c r="CP274" s="268"/>
      <c r="CQ274" s="268"/>
      <c r="CR274" s="268"/>
      <c r="CS274" s="268"/>
      <c r="CT274" s="268"/>
      <c r="CU274" s="268"/>
      <c r="CV274" s="268"/>
      <c r="CW274" s="268"/>
      <c r="CX274" s="268"/>
      <c r="CY274" s="268"/>
      <c r="CZ274" s="268"/>
      <c r="DA274" s="268"/>
      <c r="DB274" s="268"/>
      <c r="DC274" s="268"/>
      <c r="DD274" s="268"/>
      <c r="DE274" s="268"/>
      <c r="DF274" s="268"/>
      <c r="DG274" s="268"/>
      <c r="DH274" s="268"/>
      <c r="DI274" s="268"/>
      <c r="DJ274" s="268"/>
      <c r="DK274" s="268"/>
      <c r="DL274" s="268"/>
      <c r="DM274" s="268"/>
      <c r="DN274" s="268"/>
      <c r="DO274" s="268"/>
      <c r="DP274" s="268"/>
      <c r="DQ274" s="268"/>
      <c r="DR274" s="268"/>
      <c r="DS274" s="268"/>
      <c r="DT274" s="268"/>
      <c r="DU274" s="268"/>
      <c r="DV274" s="268"/>
      <c r="DW274" s="268"/>
      <c r="DX274" s="268"/>
      <c r="DY274" s="268"/>
      <c r="DZ274" s="268"/>
      <c r="EA274" s="268"/>
      <c r="EB274" s="268"/>
      <c r="EC274" s="268"/>
      <c r="ED274" s="268"/>
      <c r="EE274" s="268"/>
      <c r="EF274" s="268"/>
      <c r="EG274" s="268"/>
      <c r="EH274" s="268"/>
      <c r="EI274" s="268"/>
      <c r="EJ274" s="268"/>
      <c r="EK274" s="268"/>
      <c r="EL274" s="268"/>
      <c r="EM274" s="268"/>
      <c r="EN274" s="268"/>
    </row>
    <row r="275" spans="1:144" s="14" customFormat="1" ht="40.5" customHeight="1">
      <c r="A275" s="9"/>
      <c r="B275" s="190"/>
      <c r="C275" s="767" t="s">
        <v>410</v>
      </c>
      <c r="D275" s="854"/>
      <c r="E275" s="854"/>
      <c r="F275" s="854"/>
      <c r="G275" s="854"/>
      <c r="H275" s="854"/>
      <c r="I275" s="854"/>
      <c r="J275" s="854"/>
      <c r="K275" s="854"/>
      <c r="L275" s="854"/>
      <c r="M275" s="854"/>
      <c r="N275" s="855"/>
      <c r="O275" s="328"/>
      <c r="P275" s="404"/>
      <c r="Q275" s="404"/>
      <c r="R275" s="404"/>
      <c r="S275" s="404"/>
      <c r="T275" s="404"/>
      <c r="U275" s="404"/>
      <c r="V275" s="404"/>
      <c r="W275" s="404"/>
      <c r="X275" s="404"/>
      <c r="Y275" s="404"/>
      <c r="Z275" s="404"/>
      <c r="AA275" s="404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  <c r="BQ275" s="140"/>
      <c r="BR275" s="140"/>
      <c r="BS275" s="140"/>
      <c r="BT275" s="140"/>
      <c r="BU275" s="140"/>
      <c r="BV275" s="140"/>
      <c r="BW275" s="140"/>
      <c r="BX275" s="140"/>
      <c r="BY275" s="140"/>
      <c r="BZ275" s="140"/>
      <c r="CA275" s="140"/>
      <c r="CB275" s="140"/>
      <c r="CC275" s="140"/>
      <c r="CD275" s="140"/>
      <c r="CE275" s="140"/>
      <c r="CF275" s="140"/>
      <c r="CG275" s="140"/>
      <c r="CH275" s="140"/>
      <c r="CI275" s="140"/>
      <c r="CJ275" s="140"/>
      <c r="CK275" s="140"/>
      <c r="CL275" s="140"/>
      <c r="CM275" s="140"/>
      <c r="CN275" s="140"/>
      <c r="CO275" s="140"/>
      <c r="CP275" s="140"/>
      <c r="CQ275" s="140"/>
      <c r="CR275" s="140"/>
      <c r="CS275" s="140"/>
      <c r="CT275" s="140"/>
      <c r="CU275" s="140"/>
      <c r="CV275" s="140"/>
      <c r="CW275" s="140"/>
      <c r="CX275" s="140"/>
      <c r="CY275" s="140"/>
      <c r="CZ275" s="140"/>
      <c r="DA275" s="140"/>
      <c r="DB275" s="140"/>
      <c r="DC275" s="140"/>
      <c r="DD275" s="140"/>
      <c r="DE275" s="140"/>
      <c r="DF275" s="140"/>
      <c r="DG275" s="140"/>
      <c r="DH275" s="140"/>
      <c r="DI275" s="140"/>
      <c r="DJ275" s="140"/>
      <c r="DK275" s="140"/>
      <c r="DL275" s="140"/>
      <c r="DM275" s="140"/>
      <c r="DN275" s="140"/>
      <c r="DO275" s="140"/>
      <c r="DP275" s="140"/>
      <c r="DQ275" s="140"/>
      <c r="DR275" s="140"/>
      <c r="DS275" s="140"/>
      <c r="DT275" s="140"/>
      <c r="DU275" s="140"/>
      <c r="DV275" s="140"/>
      <c r="DW275" s="140"/>
      <c r="DX275" s="140"/>
      <c r="DY275" s="140"/>
      <c r="DZ275" s="140"/>
      <c r="EA275" s="140"/>
      <c r="EB275" s="140"/>
      <c r="EC275" s="140"/>
      <c r="ED275" s="140"/>
      <c r="EE275" s="140"/>
      <c r="EF275" s="140"/>
      <c r="EG275" s="140"/>
      <c r="EH275" s="140"/>
      <c r="EI275" s="140"/>
      <c r="EJ275" s="140"/>
      <c r="EK275" s="140"/>
      <c r="EL275" s="140"/>
      <c r="EM275" s="140"/>
      <c r="EN275" s="140"/>
    </row>
    <row r="276" spans="1:144" s="14" customFormat="1" ht="40.5" customHeight="1">
      <c r="A276" s="9"/>
      <c r="B276" s="372" t="s">
        <v>464</v>
      </c>
      <c r="C276" s="767" t="s">
        <v>411</v>
      </c>
      <c r="D276" s="854"/>
      <c r="E276" s="854"/>
      <c r="F276" s="854"/>
      <c r="G276" s="854"/>
      <c r="H276" s="854"/>
      <c r="I276" s="854"/>
      <c r="J276" s="854"/>
      <c r="K276" s="854"/>
      <c r="L276" s="854"/>
      <c r="M276" s="854"/>
      <c r="N276" s="855"/>
      <c r="O276" s="328"/>
      <c r="P276" s="404"/>
      <c r="Q276" s="404"/>
      <c r="R276" s="404"/>
      <c r="S276" s="404"/>
      <c r="T276" s="404"/>
      <c r="U276" s="404"/>
      <c r="V276" s="404"/>
      <c r="W276" s="404"/>
      <c r="X276" s="404"/>
      <c r="Y276" s="404"/>
      <c r="Z276" s="404"/>
      <c r="AA276" s="404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  <c r="BQ276" s="140"/>
      <c r="BR276" s="140"/>
      <c r="BS276" s="140"/>
      <c r="BT276" s="140"/>
      <c r="BU276" s="140"/>
      <c r="BV276" s="140"/>
      <c r="BW276" s="140"/>
      <c r="BX276" s="140"/>
      <c r="BY276" s="140"/>
      <c r="BZ276" s="140"/>
      <c r="CA276" s="140"/>
      <c r="CB276" s="140"/>
      <c r="CC276" s="140"/>
      <c r="CD276" s="140"/>
      <c r="CE276" s="140"/>
      <c r="CF276" s="140"/>
      <c r="CG276" s="140"/>
      <c r="CH276" s="140"/>
      <c r="CI276" s="140"/>
      <c r="CJ276" s="140"/>
      <c r="CK276" s="140"/>
      <c r="CL276" s="140"/>
      <c r="CM276" s="140"/>
      <c r="CN276" s="140"/>
      <c r="CO276" s="140"/>
      <c r="CP276" s="140"/>
      <c r="CQ276" s="140"/>
      <c r="CR276" s="140"/>
      <c r="CS276" s="140"/>
      <c r="CT276" s="140"/>
      <c r="CU276" s="140"/>
      <c r="CV276" s="140"/>
      <c r="CW276" s="140"/>
      <c r="CX276" s="140"/>
      <c r="CY276" s="140"/>
      <c r="CZ276" s="140"/>
      <c r="DA276" s="140"/>
      <c r="DB276" s="140"/>
      <c r="DC276" s="140"/>
      <c r="DD276" s="140"/>
      <c r="DE276" s="140"/>
      <c r="DF276" s="140"/>
      <c r="DG276" s="140"/>
      <c r="DH276" s="140"/>
      <c r="DI276" s="140"/>
      <c r="DJ276" s="140"/>
      <c r="DK276" s="140"/>
      <c r="DL276" s="140"/>
      <c r="DM276" s="140"/>
      <c r="DN276" s="140"/>
      <c r="DO276" s="140"/>
      <c r="DP276" s="140"/>
      <c r="DQ276" s="140"/>
      <c r="DR276" s="140"/>
      <c r="DS276" s="140"/>
      <c r="DT276" s="140"/>
      <c r="DU276" s="140"/>
      <c r="DV276" s="140"/>
      <c r="DW276" s="140"/>
      <c r="DX276" s="140"/>
      <c r="DY276" s="140"/>
      <c r="DZ276" s="140"/>
      <c r="EA276" s="140"/>
      <c r="EB276" s="140"/>
      <c r="EC276" s="140"/>
      <c r="ED276" s="140"/>
      <c r="EE276" s="140"/>
      <c r="EF276" s="140"/>
      <c r="EG276" s="140"/>
      <c r="EH276" s="140"/>
      <c r="EI276" s="140"/>
      <c r="EJ276" s="140"/>
      <c r="EK276" s="140"/>
      <c r="EL276" s="140"/>
      <c r="EM276" s="140"/>
      <c r="EN276" s="140"/>
    </row>
    <row r="277" spans="1:144" s="14" customFormat="1" ht="78" customHeight="1">
      <c r="A277" s="9"/>
      <c r="B277" s="190" t="s">
        <v>465</v>
      </c>
      <c r="C277" s="103" t="s">
        <v>489</v>
      </c>
      <c r="D277" s="190" t="s">
        <v>425</v>
      </c>
      <c r="E277" s="350">
        <v>3000000</v>
      </c>
      <c r="F277" s="350">
        <v>3000000</v>
      </c>
      <c r="G277" s="460">
        <v>100</v>
      </c>
      <c r="H277" s="460">
        <v>1</v>
      </c>
      <c r="I277" s="103" t="s">
        <v>719</v>
      </c>
      <c r="J277" s="104" t="s">
        <v>27</v>
      </c>
      <c r="K277" s="305">
        <v>1</v>
      </c>
      <c r="L277" s="305">
        <v>1</v>
      </c>
      <c r="M277" s="105">
        <v>100</v>
      </c>
      <c r="N277" s="415">
        <v>1</v>
      </c>
      <c r="O277" s="329"/>
      <c r="P277" s="404"/>
      <c r="Q277" s="404"/>
      <c r="R277" s="404"/>
      <c r="S277" s="404"/>
      <c r="T277" s="404"/>
      <c r="U277" s="404"/>
      <c r="V277" s="404"/>
      <c r="W277" s="404"/>
      <c r="X277" s="404"/>
      <c r="Y277" s="404"/>
      <c r="Z277" s="404"/>
      <c r="AA277" s="404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  <c r="BQ277" s="140"/>
      <c r="BR277" s="140"/>
      <c r="BS277" s="140"/>
      <c r="BT277" s="140"/>
      <c r="BU277" s="140"/>
      <c r="BV277" s="140"/>
      <c r="BW277" s="140"/>
      <c r="BX277" s="140"/>
      <c r="BY277" s="140"/>
      <c r="BZ277" s="140"/>
      <c r="CA277" s="140"/>
      <c r="CB277" s="140"/>
      <c r="CC277" s="140"/>
      <c r="CD277" s="140"/>
      <c r="CE277" s="140"/>
      <c r="CF277" s="140"/>
      <c r="CG277" s="140"/>
      <c r="CH277" s="140"/>
      <c r="CI277" s="140"/>
      <c r="CJ277" s="140"/>
      <c r="CK277" s="140"/>
      <c r="CL277" s="140"/>
      <c r="CM277" s="140"/>
      <c r="CN277" s="140"/>
      <c r="CO277" s="140"/>
      <c r="CP277" s="140"/>
      <c r="CQ277" s="140"/>
      <c r="CR277" s="140"/>
      <c r="CS277" s="140"/>
      <c r="CT277" s="140"/>
      <c r="CU277" s="140"/>
      <c r="CV277" s="140"/>
      <c r="CW277" s="140"/>
      <c r="CX277" s="140"/>
      <c r="CY277" s="140"/>
      <c r="CZ277" s="140"/>
      <c r="DA277" s="140"/>
      <c r="DB277" s="140"/>
      <c r="DC277" s="140"/>
      <c r="DD277" s="140"/>
      <c r="DE277" s="140"/>
      <c r="DF277" s="140"/>
      <c r="DG277" s="140"/>
      <c r="DH277" s="140"/>
      <c r="DI277" s="140"/>
      <c r="DJ277" s="140"/>
      <c r="DK277" s="140"/>
      <c r="DL277" s="140"/>
      <c r="DM277" s="140"/>
      <c r="DN277" s="140"/>
      <c r="DO277" s="140"/>
      <c r="DP277" s="140"/>
      <c r="DQ277" s="140"/>
      <c r="DR277" s="140"/>
      <c r="DS277" s="140"/>
      <c r="DT277" s="140"/>
      <c r="DU277" s="140"/>
      <c r="DV277" s="140"/>
      <c r="DW277" s="140"/>
      <c r="DX277" s="140"/>
      <c r="DY277" s="140"/>
      <c r="DZ277" s="140"/>
      <c r="EA277" s="140"/>
      <c r="EB277" s="140"/>
      <c r="EC277" s="140"/>
      <c r="ED277" s="140"/>
      <c r="EE277" s="140"/>
      <c r="EF277" s="140"/>
      <c r="EG277" s="140"/>
      <c r="EH277" s="140"/>
      <c r="EI277" s="140"/>
      <c r="EJ277" s="140"/>
      <c r="EK277" s="140"/>
      <c r="EL277" s="140"/>
      <c r="EM277" s="140"/>
      <c r="EN277" s="140"/>
    </row>
    <row r="278" spans="1:144" s="14" customFormat="1" ht="69.75" customHeight="1">
      <c r="A278" s="9"/>
      <c r="B278" s="190"/>
      <c r="C278" s="103"/>
      <c r="D278" s="190"/>
      <c r="E278" s="350"/>
      <c r="F278" s="350"/>
      <c r="G278" s="414"/>
      <c r="H278" s="495"/>
      <c r="I278" s="103" t="s">
        <v>720</v>
      </c>
      <c r="J278" s="104" t="s">
        <v>27</v>
      </c>
      <c r="K278" s="305">
        <v>1</v>
      </c>
      <c r="L278" s="305">
        <v>1</v>
      </c>
      <c r="M278" s="105">
        <v>100</v>
      </c>
      <c r="N278" s="415">
        <v>1</v>
      </c>
      <c r="O278" s="328"/>
      <c r="P278" s="404"/>
      <c r="Q278" s="404"/>
      <c r="R278" s="404"/>
      <c r="S278" s="404"/>
      <c r="T278" s="404"/>
      <c r="U278" s="404"/>
      <c r="V278" s="404"/>
      <c r="W278" s="404"/>
      <c r="X278" s="404"/>
      <c r="Y278" s="404"/>
      <c r="Z278" s="404"/>
      <c r="AA278" s="404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  <c r="BQ278" s="140"/>
      <c r="BR278" s="140"/>
      <c r="BS278" s="140"/>
      <c r="BT278" s="140"/>
      <c r="BU278" s="140"/>
      <c r="BV278" s="140"/>
      <c r="BW278" s="140"/>
      <c r="BX278" s="140"/>
      <c r="BY278" s="140"/>
      <c r="BZ278" s="140"/>
      <c r="CA278" s="140"/>
      <c r="CB278" s="140"/>
      <c r="CC278" s="140"/>
      <c r="CD278" s="140"/>
      <c r="CE278" s="140"/>
      <c r="CF278" s="140"/>
      <c r="CG278" s="140"/>
      <c r="CH278" s="140"/>
      <c r="CI278" s="140"/>
      <c r="CJ278" s="140"/>
      <c r="CK278" s="140"/>
      <c r="CL278" s="140"/>
      <c r="CM278" s="140"/>
      <c r="CN278" s="140"/>
      <c r="CO278" s="140"/>
      <c r="CP278" s="140"/>
      <c r="CQ278" s="140"/>
      <c r="CR278" s="140"/>
      <c r="CS278" s="140"/>
      <c r="CT278" s="140"/>
      <c r="CU278" s="140"/>
      <c r="CV278" s="140"/>
      <c r="CW278" s="140"/>
      <c r="CX278" s="140"/>
      <c r="CY278" s="140"/>
      <c r="CZ278" s="140"/>
      <c r="DA278" s="140"/>
      <c r="DB278" s="140"/>
      <c r="DC278" s="140"/>
      <c r="DD278" s="140"/>
      <c r="DE278" s="140"/>
      <c r="DF278" s="140"/>
      <c r="DG278" s="140"/>
      <c r="DH278" s="140"/>
      <c r="DI278" s="140"/>
      <c r="DJ278" s="140"/>
      <c r="DK278" s="140"/>
      <c r="DL278" s="140"/>
      <c r="DM278" s="140"/>
      <c r="DN278" s="140"/>
      <c r="DO278" s="140"/>
      <c r="DP278" s="140"/>
      <c r="DQ278" s="140"/>
      <c r="DR278" s="140"/>
      <c r="DS278" s="140"/>
      <c r="DT278" s="140"/>
      <c r="DU278" s="140"/>
      <c r="DV278" s="140"/>
      <c r="DW278" s="140"/>
      <c r="DX278" s="140"/>
      <c r="DY278" s="140"/>
      <c r="DZ278" s="140"/>
      <c r="EA278" s="140"/>
      <c r="EB278" s="140"/>
      <c r="EC278" s="140"/>
      <c r="ED278" s="140"/>
      <c r="EE278" s="140"/>
      <c r="EF278" s="140"/>
      <c r="EG278" s="140"/>
      <c r="EH278" s="140"/>
      <c r="EI278" s="140"/>
      <c r="EJ278" s="140"/>
      <c r="EK278" s="140"/>
      <c r="EL278" s="140"/>
      <c r="EM278" s="140"/>
      <c r="EN278" s="140"/>
    </row>
    <row r="279" spans="1:144" s="82" customFormat="1" ht="24.75" customHeight="1">
      <c r="B279" s="178"/>
      <c r="C279" s="179" t="s">
        <v>426</v>
      </c>
      <c r="D279" s="178"/>
      <c r="E279" s="359">
        <f>SUM(E277:E278)</f>
        <v>3000000</v>
      </c>
      <c r="F279" s="359">
        <f>SUM(F277:F278)</f>
        <v>3000000</v>
      </c>
      <c r="G279" s="597">
        <f>F279/E279*100</f>
        <v>100</v>
      </c>
      <c r="H279" s="598">
        <v>1</v>
      </c>
      <c r="I279" s="181"/>
      <c r="J279" s="182"/>
      <c r="K279" s="318"/>
      <c r="L279" s="318"/>
      <c r="M279" s="232">
        <v>100</v>
      </c>
      <c r="N279" s="599">
        <v>1</v>
      </c>
      <c r="O279" s="328"/>
      <c r="P279" s="404"/>
      <c r="Q279" s="404"/>
      <c r="R279" s="404"/>
      <c r="S279" s="404"/>
      <c r="T279" s="404"/>
      <c r="U279" s="404"/>
      <c r="V279" s="404"/>
      <c r="W279" s="404"/>
      <c r="X279" s="404"/>
      <c r="Y279" s="404"/>
      <c r="Z279" s="404"/>
      <c r="AA279" s="404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  <c r="BQ279" s="140"/>
      <c r="BR279" s="140"/>
      <c r="BS279" s="140"/>
      <c r="BT279" s="140"/>
      <c r="BU279" s="140"/>
      <c r="BV279" s="140"/>
      <c r="BW279" s="140"/>
      <c r="BX279" s="140"/>
      <c r="BY279" s="140"/>
      <c r="BZ279" s="140"/>
      <c r="CA279" s="140"/>
      <c r="CB279" s="140"/>
      <c r="CC279" s="140"/>
      <c r="CD279" s="140"/>
      <c r="CE279" s="140"/>
      <c r="CF279" s="140"/>
      <c r="CG279" s="140"/>
      <c r="CH279" s="140"/>
      <c r="CI279" s="140"/>
      <c r="CJ279" s="140"/>
      <c r="CK279" s="140"/>
      <c r="CL279" s="140"/>
      <c r="CM279" s="140"/>
      <c r="CN279" s="140"/>
      <c r="CO279" s="140"/>
      <c r="CP279" s="140"/>
      <c r="CQ279" s="140"/>
      <c r="CR279" s="140"/>
      <c r="CS279" s="140"/>
      <c r="CT279" s="140"/>
      <c r="CU279" s="140"/>
      <c r="CV279" s="140"/>
      <c r="CW279" s="140"/>
      <c r="CX279" s="140"/>
      <c r="CY279" s="140"/>
      <c r="CZ279" s="140"/>
      <c r="DA279" s="140"/>
      <c r="DB279" s="140"/>
      <c r="DC279" s="140"/>
      <c r="DD279" s="140"/>
      <c r="DE279" s="140"/>
      <c r="DF279" s="140"/>
      <c r="DG279" s="140"/>
      <c r="DH279" s="140"/>
      <c r="DI279" s="140"/>
      <c r="DJ279" s="140"/>
      <c r="DK279" s="140"/>
      <c r="DL279" s="140"/>
      <c r="DM279" s="140"/>
      <c r="DN279" s="140"/>
      <c r="DO279" s="140"/>
      <c r="DP279" s="140"/>
      <c r="DQ279" s="140"/>
      <c r="DR279" s="140"/>
      <c r="DS279" s="140"/>
      <c r="DT279" s="140"/>
      <c r="DU279" s="140"/>
      <c r="DV279" s="140"/>
      <c r="DW279" s="140"/>
      <c r="DX279" s="140"/>
      <c r="DY279" s="140"/>
      <c r="DZ279" s="140"/>
      <c r="EA279" s="140"/>
      <c r="EB279" s="140"/>
      <c r="EC279" s="140"/>
      <c r="ED279" s="140"/>
      <c r="EE279" s="140"/>
      <c r="EF279" s="140"/>
      <c r="EG279" s="140"/>
      <c r="EH279" s="140"/>
      <c r="EI279" s="140"/>
      <c r="EJ279" s="140"/>
      <c r="EK279" s="140"/>
      <c r="EL279" s="140"/>
      <c r="EM279" s="140"/>
      <c r="EN279" s="140"/>
    </row>
    <row r="280" spans="1:144" s="274" customFormat="1" ht="48" customHeight="1">
      <c r="B280" s="249"/>
      <c r="C280" s="749" t="s">
        <v>427</v>
      </c>
      <c r="D280" s="750"/>
      <c r="E280" s="750"/>
      <c r="F280" s="750"/>
      <c r="G280" s="750"/>
      <c r="H280" s="750"/>
      <c r="I280" s="750"/>
      <c r="J280" s="750"/>
      <c r="K280" s="750"/>
      <c r="L280" s="750"/>
      <c r="M280" s="750"/>
      <c r="N280" s="751"/>
      <c r="O280" s="328"/>
      <c r="P280" s="404"/>
      <c r="Q280" s="404"/>
      <c r="R280" s="404"/>
      <c r="S280" s="404"/>
      <c r="T280" s="404"/>
      <c r="U280" s="404"/>
      <c r="V280" s="404"/>
      <c r="W280" s="404"/>
      <c r="X280" s="404"/>
      <c r="Y280" s="404"/>
      <c r="Z280" s="404"/>
      <c r="AA280" s="404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  <c r="BQ280" s="140"/>
      <c r="BR280" s="140"/>
      <c r="BS280" s="140"/>
      <c r="BT280" s="140"/>
      <c r="BU280" s="140"/>
      <c r="BV280" s="140"/>
      <c r="BW280" s="140"/>
      <c r="BX280" s="140"/>
      <c r="BY280" s="140"/>
      <c r="BZ280" s="140"/>
      <c r="CA280" s="140"/>
      <c r="CB280" s="140"/>
      <c r="CC280" s="140"/>
      <c r="CD280" s="140"/>
      <c r="CE280" s="140"/>
      <c r="CF280" s="140"/>
      <c r="CG280" s="140"/>
      <c r="CH280" s="140"/>
      <c r="CI280" s="140"/>
      <c r="CJ280" s="140"/>
      <c r="CK280" s="140"/>
      <c r="CL280" s="140"/>
      <c r="CM280" s="140"/>
      <c r="CN280" s="140"/>
      <c r="CO280" s="140"/>
      <c r="CP280" s="140"/>
      <c r="CQ280" s="140"/>
      <c r="CR280" s="140"/>
      <c r="CS280" s="140"/>
      <c r="CT280" s="140"/>
      <c r="CU280" s="140"/>
      <c r="CV280" s="140"/>
      <c r="CW280" s="140"/>
      <c r="CX280" s="140"/>
      <c r="CY280" s="140"/>
      <c r="CZ280" s="140"/>
      <c r="DA280" s="140"/>
      <c r="DB280" s="140"/>
      <c r="DC280" s="140"/>
      <c r="DD280" s="140"/>
      <c r="DE280" s="140"/>
      <c r="DF280" s="140"/>
      <c r="DG280" s="140"/>
      <c r="DH280" s="140"/>
      <c r="DI280" s="140"/>
      <c r="DJ280" s="140"/>
      <c r="DK280" s="140"/>
      <c r="DL280" s="140"/>
      <c r="DM280" s="140"/>
      <c r="DN280" s="140"/>
      <c r="DO280" s="140"/>
      <c r="DP280" s="140"/>
      <c r="DQ280" s="140"/>
      <c r="DR280" s="140"/>
      <c r="DS280" s="140"/>
      <c r="DT280" s="140"/>
      <c r="DU280" s="140"/>
      <c r="DV280" s="140"/>
      <c r="DW280" s="140"/>
      <c r="DX280" s="140"/>
      <c r="DY280" s="140"/>
      <c r="DZ280" s="140"/>
      <c r="EA280" s="140"/>
      <c r="EB280" s="140"/>
      <c r="EC280" s="140"/>
      <c r="ED280" s="140"/>
      <c r="EE280" s="140"/>
      <c r="EF280" s="140"/>
      <c r="EG280" s="140"/>
      <c r="EH280" s="140"/>
      <c r="EI280" s="140"/>
      <c r="EJ280" s="140"/>
      <c r="EK280" s="140"/>
      <c r="EL280" s="140"/>
      <c r="EM280" s="140"/>
      <c r="EN280" s="140"/>
    </row>
    <row r="281" spans="1:144" s="14" customFormat="1" ht="57.75" customHeight="1">
      <c r="B281" s="190"/>
      <c r="C281" s="767" t="s">
        <v>428</v>
      </c>
      <c r="D281" s="854"/>
      <c r="E281" s="854"/>
      <c r="F281" s="854"/>
      <c r="G281" s="854"/>
      <c r="H281" s="854"/>
      <c r="I281" s="854"/>
      <c r="J281" s="854"/>
      <c r="K281" s="854"/>
      <c r="L281" s="854"/>
      <c r="M281" s="854"/>
      <c r="N281" s="855"/>
      <c r="O281" s="328"/>
      <c r="P281" s="404"/>
      <c r="Q281" s="404"/>
      <c r="R281" s="404"/>
      <c r="S281" s="404"/>
      <c r="T281" s="404"/>
      <c r="U281" s="404"/>
      <c r="V281" s="404"/>
      <c r="W281" s="404"/>
      <c r="X281" s="404"/>
      <c r="Y281" s="404"/>
      <c r="Z281" s="404"/>
      <c r="AA281" s="404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  <c r="BQ281" s="140"/>
      <c r="BR281" s="140"/>
      <c r="BS281" s="140"/>
      <c r="BT281" s="140"/>
      <c r="BU281" s="140"/>
      <c r="BV281" s="140"/>
      <c r="BW281" s="140"/>
      <c r="BX281" s="140"/>
      <c r="BY281" s="140"/>
      <c r="BZ281" s="140"/>
      <c r="CA281" s="140"/>
      <c r="CB281" s="140"/>
      <c r="CC281" s="140"/>
      <c r="CD281" s="140"/>
      <c r="CE281" s="140"/>
      <c r="CF281" s="140"/>
      <c r="CG281" s="140"/>
      <c r="CH281" s="140"/>
      <c r="CI281" s="140"/>
      <c r="CJ281" s="140"/>
      <c r="CK281" s="140"/>
      <c r="CL281" s="140"/>
      <c r="CM281" s="140"/>
      <c r="CN281" s="140"/>
      <c r="CO281" s="140"/>
      <c r="CP281" s="140"/>
      <c r="CQ281" s="140"/>
      <c r="CR281" s="140"/>
      <c r="CS281" s="140"/>
      <c r="CT281" s="140"/>
      <c r="CU281" s="140"/>
      <c r="CV281" s="140"/>
      <c r="CW281" s="140"/>
      <c r="CX281" s="140"/>
      <c r="CY281" s="140"/>
      <c r="CZ281" s="140"/>
      <c r="DA281" s="140"/>
      <c r="DB281" s="140"/>
      <c r="DC281" s="140"/>
      <c r="DD281" s="140"/>
      <c r="DE281" s="140"/>
      <c r="DF281" s="140"/>
      <c r="DG281" s="140"/>
      <c r="DH281" s="140"/>
      <c r="DI281" s="140"/>
      <c r="DJ281" s="140"/>
      <c r="DK281" s="140"/>
      <c r="DL281" s="140"/>
      <c r="DM281" s="140"/>
      <c r="DN281" s="140"/>
      <c r="DO281" s="140"/>
      <c r="DP281" s="140"/>
      <c r="DQ281" s="140"/>
      <c r="DR281" s="140"/>
      <c r="DS281" s="140"/>
      <c r="DT281" s="140"/>
      <c r="DU281" s="140"/>
      <c r="DV281" s="140"/>
      <c r="DW281" s="140"/>
      <c r="DX281" s="140"/>
      <c r="DY281" s="140"/>
      <c r="DZ281" s="140"/>
      <c r="EA281" s="140"/>
      <c r="EB281" s="140"/>
      <c r="EC281" s="140"/>
      <c r="ED281" s="140"/>
      <c r="EE281" s="140"/>
      <c r="EF281" s="140"/>
      <c r="EG281" s="140"/>
      <c r="EH281" s="140"/>
      <c r="EI281" s="140"/>
      <c r="EJ281" s="140"/>
      <c r="EK281" s="140"/>
      <c r="EL281" s="140"/>
      <c r="EM281" s="140"/>
      <c r="EN281" s="140"/>
    </row>
    <row r="282" spans="1:144" s="14" customFormat="1" ht="167.25" customHeight="1">
      <c r="B282" s="372" t="s">
        <v>481</v>
      </c>
      <c r="C282" s="861" t="s">
        <v>429</v>
      </c>
      <c r="D282" s="862"/>
      <c r="E282" s="862"/>
      <c r="F282" s="862"/>
      <c r="G282" s="862"/>
      <c r="H282" s="862"/>
      <c r="I282" s="862"/>
      <c r="J282" s="862"/>
      <c r="K282" s="862"/>
      <c r="L282" s="862"/>
      <c r="M282" s="862"/>
      <c r="N282" s="863"/>
      <c r="O282" s="328"/>
      <c r="P282" s="404"/>
      <c r="Q282" s="404"/>
      <c r="R282" s="404"/>
      <c r="S282" s="404"/>
      <c r="T282" s="404"/>
      <c r="U282" s="404"/>
      <c r="V282" s="404"/>
      <c r="W282" s="404"/>
      <c r="X282" s="404"/>
      <c r="Y282" s="404"/>
      <c r="Z282" s="404"/>
      <c r="AA282" s="404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  <c r="BQ282" s="140"/>
      <c r="BR282" s="140"/>
      <c r="BS282" s="140"/>
      <c r="BT282" s="140"/>
      <c r="BU282" s="140"/>
      <c r="BV282" s="140"/>
      <c r="BW282" s="140"/>
      <c r="BX282" s="140"/>
      <c r="BY282" s="140"/>
      <c r="BZ282" s="140"/>
      <c r="CA282" s="140"/>
      <c r="CB282" s="140"/>
      <c r="CC282" s="140"/>
      <c r="CD282" s="140"/>
      <c r="CE282" s="140"/>
      <c r="CF282" s="140"/>
      <c r="CG282" s="140"/>
      <c r="CH282" s="140"/>
      <c r="CI282" s="140"/>
      <c r="CJ282" s="140"/>
      <c r="CK282" s="140"/>
      <c r="CL282" s="140"/>
      <c r="CM282" s="140"/>
      <c r="CN282" s="140"/>
      <c r="CO282" s="140"/>
      <c r="CP282" s="140"/>
      <c r="CQ282" s="140"/>
      <c r="CR282" s="140"/>
      <c r="CS282" s="140"/>
      <c r="CT282" s="140"/>
      <c r="CU282" s="140"/>
      <c r="CV282" s="140"/>
      <c r="CW282" s="140"/>
      <c r="CX282" s="140"/>
      <c r="CY282" s="140"/>
      <c r="CZ282" s="140"/>
      <c r="DA282" s="140"/>
      <c r="DB282" s="140"/>
      <c r="DC282" s="140"/>
      <c r="DD282" s="140"/>
      <c r="DE282" s="140"/>
      <c r="DF282" s="140"/>
      <c r="DG282" s="140"/>
      <c r="DH282" s="140"/>
      <c r="DI282" s="140"/>
      <c r="DJ282" s="140"/>
      <c r="DK282" s="140"/>
      <c r="DL282" s="140"/>
      <c r="DM282" s="140"/>
      <c r="DN282" s="140"/>
      <c r="DO282" s="140"/>
      <c r="DP282" s="140"/>
      <c r="DQ282" s="140"/>
      <c r="DR282" s="140"/>
      <c r="DS282" s="140"/>
      <c r="DT282" s="140"/>
      <c r="DU282" s="140"/>
      <c r="DV282" s="140"/>
      <c r="DW282" s="140"/>
      <c r="DX282" s="140"/>
      <c r="DY282" s="140"/>
      <c r="DZ282" s="140"/>
      <c r="EA282" s="140"/>
      <c r="EB282" s="140"/>
      <c r="EC282" s="140"/>
      <c r="ED282" s="140"/>
      <c r="EE282" s="140"/>
      <c r="EF282" s="140"/>
      <c r="EG282" s="140"/>
      <c r="EH282" s="140"/>
      <c r="EI282" s="140"/>
      <c r="EJ282" s="140"/>
      <c r="EK282" s="140"/>
      <c r="EL282" s="140"/>
      <c r="EM282" s="140"/>
      <c r="EN282" s="140"/>
    </row>
    <row r="283" spans="1:144" s="14" customFormat="1" ht="83.25" customHeight="1">
      <c r="B283" s="190" t="s">
        <v>482</v>
      </c>
      <c r="C283" s="103" t="s">
        <v>723</v>
      </c>
      <c r="D283" s="190" t="s">
        <v>365</v>
      </c>
      <c r="E283" s="350">
        <v>165516.64000000001</v>
      </c>
      <c r="F283" s="350">
        <v>165516.64000000001</v>
      </c>
      <c r="G283" s="250">
        <f>(F283/E283)*100</f>
        <v>100</v>
      </c>
      <c r="H283" s="512">
        <v>1</v>
      </c>
      <c r="I283" s="188" t="s">
        <v>495</v>
      </c>
      <c r="J283" s="12" t="s">
        <v>430</v>
      </c>
      <c r="K283" s="305">
        <v>2413.06</v>
      </c>
      <c r="L283" s="305">
        <v>2413.06</v>
      </c>
      <c r="M283" s="104">
        <v>100</v>
      </c>
      <c r="N283" s="283">
        <v>1</v>
      </c>
      <c r="O283" s="868"/>
      <c r="P283" s="404"/>
      <c r="Q283" s="404"/>
      <c r="R283" s="404"/>
      <c r="S283" s="404"/>
      <c r="T283" s="404"/>
      <c r="U283" s="404"/>
      <c r="V283" s="404"/>
      <c r="W283" s="404"/>
      <c r="X283" s="404"/>
      <c r="Y283" s="404"/>
      <c r="Z283" s="404"/>
      <c r="AA283" s="404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  <c r="BQ283" s="140"/>
      <c r="BR283" s="140"/>
      <c r="BS283" s="140"/>
      <c r="BT283" s="140"/>
      <c r="BU283" s="140"/>
      <c r="BV283" s="140"/>
      <c r="BW283" s="140"/>
      <c r="BX283" s="140"/>
      <c r="BY283" s="140"/>
      <c r="BZ283" s="140"/>
      <c r="CA283" s="140"/>
      <c r="CB283" s="140"/>
      <c r="CC283" s="140"/>
      <c r="CD283" s="140"/>
      <c r="CE283" s="140"/>
      <c r="CF283" s="140"/>
      <c r="CG283" s="140"/>
      <c r="CH283" s="140"/>
      <c r="CI283" s="140"/>
      <c r="CJ283" s="140"/>
      <c r="CK283" s="140"/>
      <c r="CL283" s="140"/>
      <c r="CM283" s="140"/>
      <c r="CN283" s="140"/>
      <c r="CO283" s="140"/>
      <c r="CP283" s="140"/>
      <c r="CQ283" s="140"/>
      <c r="CR283" s="140"/>
      <c r="CS283" s="140"/>
      <c r="CT283" s="140"/>
      <c r="CU283" s="140"/>
      <c r="CV283" s="140"/>
      <c r="CW283" s="140"/>
      <c r="CX283" s="140"/>
      <c r="CY283" s="140"/>
      <c r="CZ283" s="140"/>
      <c r="DA283" s="140"/>
      <c r="DB283" s="140"/>
      <c r="DC283" s="140"/>
      <c r="DD283" s="140"/>
      <c r="DE283" s="140"/>
      <c r="DF283" s="140"/>
      <c r="DG283" s="140"/>
      <c r="DH283" s="140"/>
      <c r="DI283" s="140"/>
      <c r="DJ283" s="140"/>
      <c r="DK283" s="140"/>
      <c r="DL283" s="140"/>
      <c r="DM283" s="140"/>
      <c r="DN283" s="140"/>
      <c r="DO283" s="140"/>
      <c r="DP283" s="140"/>
      <c r="DQ283" s="140"/>
      <c r="DR283" s="140"/>
      <c r="DS283" s="140"/>
      <c r="DT283" s="140"/>
      <c r="DU283" s="140"/>
      <c r="DV283" s="140"/>
      <c r="DW283" s="140"/>
      <c r="DX283" s="140"/>
      <c r="DY283" s="140"/>
      <c r="DZ283" s="140"/>
      <c r="EA283" s="140"/>
      <c r="EB283" s="140"/>
      <c r="EC283" s="140"/>
      <c r="ED283" s="140"/>
      <c r="EE283" s="140"/>
      <c r="EF283" s="140"/>
      <c r="EG283" s="140"/>
      <c r="EH283" s="140"/>
      <c r="EI283" s="140"/>
      <c r="EJ283" s="140"/>
      <c r="EK283" s="140"/>
      <c r="EL283" s="140"/>
      <c r="EM283" s="140"/>
      <c r="EN283" s="140"/>
    </row>
    <row r="284" spans="1:144" s="14" customFormat="1" ht="68.25" customHeight="1">
      <c r="B284" s="190" t="s">
        <v>483</v>
      </c>
      <c r="C284" s="103" t="s">
        <v>724</v>
      </c>
      <c r="D284" s="190" t="s">
        <v>365</v>
      </c>
      <c r="E284" s="350">
        <v>2350634.2599999998</v>
      </c>
      <c r="F284" s="350">
        <v>2248009.41</v>
      </c>
      <c r="G284" s="250">
        <f>(F284/E284)*100</f>
        <v>95.634163436382508</v>
      </c>
      <c r="H284" s="512">
        <v>1</v>
      </c>
      <c r="I284" s="188" t="s">
        <v>496</v>
      </c>
      <c r="J284" s="12" t="s">
        <v>168</v>
      </c>
      <c r="K284" s="305">
        <v>129</v>
      </c>
      <c r="L284" s="305">
        <v>129</v>
      </c>
      <c r="M284" s="104">
        <v>100</v>
      </c>
      <c r="N284" s="283">
        <v>1</v>
      </c>
      <c r="O284" s="869"/>
      <c r="P284" s="404"/>
      <c r="Q284" s="404"/>
      <c r="R284" s="404"/>
      <c r="S284" s="404"/>
      <c r="T284" s="404"/>
      <c r="U284" s="404"/>
      <c r="V284" s="404"/>
      <c r="W284" s="404"/>
      <c r="X284" s="404"/>
      <c r="Y284" s="404"/>
      <c r="Z284" s="404"/>
      <c r="AA284" s="404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  <c r="BQ284" s="140"/>
      <c r="BR284" s="140"/>
      <c r="BS284" s="140"/>
      <c r="BT284" s="140"/>
      <c r="BU284" s="140"/>
      <c r="BV284" s="140"/>
      <c r="BW284" s="140"/>
      <c r="BX284" s="140"/>
      <c r="BY284" s="140"/>
      <c r="BZ284" s="140"/>
      <c r="CA284" s="140"/>
      <c r="CB284" s="140"/>
      <c r="CC284" s="140"/>
      <c r="CD284" s="140"/>
      <c r="CE284" s="140"/>
      <c r="CF284" s="140"/>
      <c r="CG284" s="140"/>
      <c r="CH284" s="140"/>
      <c r="CI284" s="140"/>
      <c r="CJ284" s="140"/>
      <c r="CK284" s="140"/>
      <c r="CL284" s="140"/>
      <c r="CM284" s="140"/>
      <c r="CN284" s="140"/>
      <c r="CO284" s="140"/>
      <c r="CP284" s="140"/>
      <c r="CQ284" s="140"/>
      <c r="CR284" s="140"/>
      <c r="CS284" s="140"/>
      <c r="CT284" s="140"/>
      <c r="CU284" s="140"/>
      <c r="CV284" s="140"/>
      <c r="CW284" s="140"/>
      <c r="CX284" s="140"/>
      <c r="CY284" s="140"/>
      <c r="CZ284" s="140"/>
      <c r="DA284" s="140"/>
      <c r="DB284" s="140"/>
      <c r="DC284" s="140"/>
      <c r="DD284" s="140"/>
      <c r="DE284" s="140"/>
      <c r="DF284" s="140"/>
      <c r="DG284" s="140"/>
      <c r="DH284" s="140"/>
      <c r="DI284" s="140"/>
      <c r="DJ284" s="140"/>
      <c r="DK284" s="140"/>
      <c r="DL284" s="140"/>
      <c r="DM284" s="140"/>
      <c r="DN284" s="140"/>
      <c r="DO284" s="140"/>
      <c r="DP284" s="140"/>
      <c r="DQ284" s="140"/>
      <c r="DR284" s="140"/>
      <c r="DS284" s="140"/>
      <c r="DT284" s="140"/>
      <c r="DU284" s="140"/>
      <c r="DV284" s="140"/>
      <c r="DW284" s="140"/>
      <c r="DX284" s="140"/>
      <c r="DY284" s="140"/>
      <c r="DZ284" s="140"/>
      <c r="EA284" s="140"/>
      <c r="EB284" s="140"/>
      <c r="EC284" s="140"/>
      <c r="ED284" s="140"/>
      <c r="EE284" s="140"/>
      <c r="EF284" s="140"/>
      <c r="EG284" s="140"/>
      <c r="EH284" s="140"/>
      <c r="EI284" s="140"/>
      <c r="EJ284" s="140"/>
      <c r="EK284" s="140"/>
      <c r="EL284" s="140"/>
      <c r="EM284" s="140"/>
      <c r="EN284" s="140"/>
    </row>
    <row r="285" spans="1:144" s="14" customFormat="1" ht="76.5" customHeight="1">
      <c r="B285" s="190" t="s">
        <v>484</v>
      </c>
      <c r="C285" s="103" t="s">
        <v>725</v>
      </c>
      <c r="D285" s="190" t="s">
        <v>717</v>
      </c>
      <c r="E285" s="350">
        <v>10964149.52</v>
      </c>
      <c r="F285" s="350">
        <v>10964149.52</v>
      </c>
      <c r="G285" s="250">
        <f t="shared" ref="G285:G288" si="18">(F285/E285)*100</f>
        <v>100</v>
      </c>
      <c r="H285" s="512">
        <v>1</v>
      </c>
      <c r="I285" s="188"/>
      <c r="J285" s="12"/>
      <c r="K285" s="305"/>
      <c r="L285" s="305"/>
      <c r="M285" s="104"/>
      <c r="N285" s="283"/>
      <c r="O285" s="694"/>
      <c r="P285" s="404"/>
      <c r="Q285" s="404"/>
      <c r="R285" s="404"/>
      <c r="S285" s="404"/>
      <c r="T285" s="404"/>
      <c r="U285" s="404"/>
      <c r="V285" s="404"/>
      <c r="W285" s="404"/>
      <c r="X285" s="404"/>
      <c r="Y285" s="404"/>
      <c r="Z285" s="404"/>
      <c r="AA285" s="404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  <c r="BQ285" s="140"/>
      <c r="BR285" s="140"/>
      <c r="BS285" s="140"/>
      <c r="BT285" s="140"/>
      <c r="BU285" s="140"/>
      <c r="BV285" s="140"/>
      <c r="BW285" s="140"/>
      <c r="BX285" s="140"/>
      <c r="BY285" s="140"/>
      <c r="BZ285" s="140"/>
      <c r="CA285" s="140"/>
      <c r="CB285" s="140"/>
      <c r="CC285" s="140"/>
      <c r="CD285" s="140"/>
      <c r="CE285" s="140"/>
      <c r="CF285" s="140"/>
      <c r="CG285" s="140"/>
      <c r="CH285" s="140"/>
      <c r="CI285" s="140"/>
      <c r="CJ285" s="140"/>
      <c r="CK285" s="140"/>
      <c r="CL285" s="140"/>
      <c r="CM285" s="140"/>
      <c r="CN285" s="140"/>
      <c r="CO285" s="140"/>
      <c r="CP285" s="140"/>
      <c r="CQ285" s="140"/>
      <c r="CR285" s="140"/>
      <c r="CS285" s="140"/>
      <c r="CT285" s="140"/>
      <c r="CU285" s="140"/>
      <c r="CV285" s="140"/>
      <c r="CW285" s="140"/>
      <c r="CX285" s="140"/>
      <c r="CY285" s="140"/>
      <c r="CZ285" s="140"/>
      <c r="DA285" s="140"/>
      <c r="DB285" s="140"/>
      <c r="DC285" s="140"/>
      <c r="DD285" s="140"/>
      <c r="DE285" s="140"/>
      <c r="DF285" s="140"/>
      <c r="DG285" s="140"/>
      <c r="DH285" s="140"/>
      <c r="DI285" s="140"/>
      <c r="DJ285" s="140"/>
      <c r="DK285" s="140"/>
      <c r="DL285" s="140"/>
      <c r="DM285" s="140"/>
      <c r="DN285" s="140"/>
      <c r="DO285" s="140"/>
      <c r="DP285" s="140"/>
      <c r="DQ285" s="140"/>
      <c r="DR285" s="140"/>
      <c r="DS285" s="140"/>
      <c r="DT285" s="140"/>
      <c r="DU285" s="140"/>
      <c r="DV285" s="140"/>
      <c r="DW285" s="140"/>
      <c r="DX285" s="140"/>
      <c r="DY285" s="140"/>
      <c r="DZ285" s="140"/>
      <c r="EA285" s="140"/>
      <c r="EB285" s="140"/>
      <c r="EC285" s="140"/>
      <c r="ED285" s="140"/>
      <c r="EE285" s="140"/>
      <c r="EF285" s="140"/>
      <c r="EG285" s="140"/>
      <c r="EH285" s="140"/>
      <c r="EI285" s="140"/>
      <c r="EJ285" s="140"/>
      <c r="EK285" s="140"/>
      <c r="EL285" s="140"/>
      <c r="EM285" s="140"/>
      <c r="EN285" s="140"/>
    </row>
    <row r="286" spans="1:144" s="14" customFormat="1" ht="68.25" customHeight="1">
      <c r="B286" s="190" t="s">
        <v>491</v>
      </c>
      <c r="C286" s="103" t="s">
        <v>726</v>
      </c>
      <c r="D286" s="190" t="s">
        <v>431</v>
      </c>
      <c r="E286" s="350">
        <v>97961780.700000003</v>
      </c>
      <c r="F286" s="350">
        <v>78369110.959999993</v>
      </c>
      <c r="G286" s="250">
        <f>(F286/E286)*100</f>
        <v>79.999679875153589</v>
      </c>
      <c r="H286" s="512">
        <v>1</v>
      </c>
      <c r="I286" s="188"/>
      <c r="J286" s="12"/>
      <c r="K286" s="305"/>
      <c r="L286" s="305"/>
      <c r="M286" s="104"/>
      <c r="N286" s="283"/>
      <c r="O286" s="694"/>
      <c r="P286" s="404"/>
      <c r="Q286" s="404"/>
      <c r="R286" s="404"/>
      <c r="S286" s="404"/>
      <c r="T286" s="404"/>
      <c r="U286" s="404"/>
      <c r="V286" s="404"/>
      <c r="W286" s="404"/>
      <c r="X286" s="404"/>
      <c r="Y286" s="404"/>
      <c r="Z286" s="404"/>
      <c r="AA286" s="404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  <c r="BQ286" s="140"/>
      <c r="BR286" s="140"/>
      <c r="BS286" s="140"/>
      <c r="BT286" s="140"/>
      <c r="BU286" s="140"/>
      <c r="BV286" s="140"/>
      <c r="BW286" s="140"/>
      <c r="BX286" s="140"/>
      <c r="BY286" s="140"/>
      <c r="BZ286" s="140"/>
      <c r="CA286" s="140"/>
      <c r="CB286" s="140"/>
      <c r="CC286" s="140"/>
      <c r="CD286" s="140"/>
      <c r="CE286" s="140"/>
      <c r="CF286" s="140"/>
      <c r="CG286" s="140"/>
      <c r="CH286" s="140"/>
      <c r="CI286" s="140"/>
      <c r="CJ286" s="140"/>
      <c r="CK286" s="140"/>
      <c r="CL286" s="140"/>
      <c r="CM286" s="140"/>
      <c r="CN286" s="140"/>
      <c r="CO286" s="140"/>
      <c r="CP286" s="140"/>
      <c r="CQ286" s="140"/>
      <c r="CR286" s="140"/>
      <c r="CS286" s="140"/>
      <c r="CT286" s="140"/>
      <c r="CU286" s="140"/>
      <c r="CV286" s="140"/>
      <c r="CW286" s="140"/>
      <c r="CX286" s="140"/>
      <c r="CY286" s="140"/>
      <c r="CZ286" s="140"/>
      <c r="DA286" s="140"/>
      <c r="DB286" s="140"/>
      <c r="DC286" s="140"/>
      <c r="DD286" s="140"/>
      <c r="DE286" s="140"/>
      <c r="DF286" s="140"/>
      <c r="DG286" s="140"/>
      <c r="DH286" s="140"/>
      <c r="DI286" s="140"/>
      <c r="DJ286" s="140"/>
      <c r="DK286" s="140"/>
      <c r="DL286" s="140"/>
      <c r="DM286" s="140"/>
      <c r="DN286" s="140"/>
      <c r="DO286" s="140"/>
      <c r="DP286" s="140"/>
      <c r="DQ286" s="140"/>
      <c r="DR286" s="140"/>
      <c r="DS286" s="140"/>
      <c r="DT286" s="140"/>
      <c r="DU286" s="140"/>
      <c r="DV286" s="140"/>
      <c r="DW286" s="140"/>
      <c r="DX286" s="140"/>
      <c r="DY286" s="140"/>
      <c r="DZ286" s="140"/>
      <c r="EA286" s="140"/>
      <c r="EB286" s="140"/>
      <c r="EC286" s="140"/>
      <c r="ED286" s="140"/>
      <c r="EE286" s="140"/>
      <c r="EF286" s="140"/>
      <c r="EG286" s="140"/>
      <c r="EH286" s="140"/>
      <c r="EI286" s="140"/>
      <c r="EJ286" s="140"/>
      <c r="EK286" s="140"/>
      <c r="EL286" s="140"/>
      <c r="EM286" s="140"/>
      <c r="EN286" s="140"/>
    </row>
    <row r="287" spans="1:144" s="14" customFormat="1" ht="68.25" customHeight="1">
      <c r="B287" s="190" t="s">
        <v>721</v>
      </c>
      <c r="C287" s="103" t="s">
        <v>490</v>
      </c>
      <c r="D287" s="190" t="s">
        <v>369</v>
      </c>
      <c r="E287" s="350">
        <v>48409957.390000001</v>
      </c>
      <c r="F287" s="350">
        <v>48409957.390000001</v>
      </c>
      <c r="G287" s="250">
        <f t="shared" si="18"/>
        <v>100</v>
      </c>
      <c r="H287" s="512">
        <v>1</v>
      </c>
      <c r="I287" s="188"/>
      <c r="J287" s="12"/>
      <c r="K287" s="305"/>
      <c r="L287" s="305"/>
      <c r="M287" s="104"/>
      <c r="N287" s="283"/>
      <c r="O287" s="328"/>
      <c r="P287" s="404"/>
      <c r="Q287" s="404"/>
      <c r="R287" s="404"/>
      <c r="S287" s="404"/>
      <c r="T287" s="404"/>
      <c r="U287" s="404"/>
      <c r="V287" s="404"/>
      <c r="W287" s="404"/>
      <c r="X287" s="404"/>
      <c r="Y287" s="404"/>
      <c r="Z287" s="404"/>
      <c r="AA287" s="404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  <c r="BS287" s="140"/>
      <c r="BT287" s="140"/>
      <c r="BU287" s="140"/>
      <c r="BV287" s="140"/>
      <c r="BW287" s="140"/>
      <c r="BX287" s="140"/>
      <c r="BY287" s="140"/>
      <c r="BZ287" s="140"/>
      <c r="CA287" s="140"/>
      <c r="CB287" s="140"/>
      <c r="CC287" s="140"/>
      <c r="CD287" s="140"/>
      <c r="CE287" s="140"/>
      <c r="CF287" s="140"/>
      <c r="CG287" s="140"/>
      <c r="CH287" s="140"/>
      <c r="CI287" s="140"/>
      <c r="CJ287" s="140"/>
      <c r="CK287" s="140"/>
      <c r="CL287" s="140"/>
      <c r="CM287" s="140"/>
      <c r="CN287" s="140"/>
      <c r="CO287" s="140"/>
      <c r="CP287" s="140"/>
      <c r="CQ287" s="140"/>
      <c r="CR287" s="140"/>
      <c r="CS287" s="140"/>
      <c r="CT287" s="140"/>
      <c r="CU287" s="140"/>
      <c r="CV287" s="140"/>
      <c r="CW287" s="140"/>
      <c r="CX287" s="140"/>
      <c r="CY287" s="140"/>
      <c r="CZ287" s="140"/>
      <c r="DA287" s="140"/>
      <c r="DB287" s="140"/>
      <c r="DC287" s="140"/>
      <c r="DD287" s="140"/>
      <c r="DE287" s="140"/>
      <c r="DF287" s="140"/>
      <c r="DG287" s="140"/>
      <c r="DH287" s="140"/>
      <c r="DI287" s="140"/>
      <c r="DJ287" s="140"/>
      <c r="DK287" s="140"/>
      <c r="DL287" s="140"/>
      <c r="DM287" s="140"/>
      <c r="DN287" s="140"/>
      <c r="DO287" s="140"/>
      <c r="DP287" s="140"/>
      <c r="DQ287" s="140"/>
      <c r="DR287" s="140"/>
      <c r="DS287" s="140"/>
      <c r="DT287" s="140"/>
      <c r="DU287" s="140"/>
      <c r="DV287" s="140"/>
      <c r="DW287" s="140"/>
      <c r="DX287" s="140"/>
      <c r="DY287" s="140"/>
      <c r="DZ287" s="140"/>
      <c r="EA287" s="140"/>
      <c r="EB287" s="140"/>
      <c r="EC287" s="140"/>
      <c r="ED287" s="140"/>
      <c r="EE287" s="140"/>
      <c r="EF287" s="140"/>
      <c r="EG287" s="140"/>
      <c r="EH287" s="140"/>
      <c r="EI287" s="140"/>
      <c r="EJ287" s="140"/>
      <c r="EK287" s="140"/>
      <c r="EL287" s="140"/>
      <c r="EM287" s="140"/>
      <c r="EN287" s="140"/>
    </row>
    <row r="288" spans="1:144" s="14" customFormat="1" ht="68.25" customHeight="1">
      <c r="B288" s="190" t="s">
        <v>722</v>
      </c>
      <c r="C288" s="427" t="s">
        <v>727</v>
      </c>
      <c r="D288" s="10" t="s">
        <v>382</v>
      </c>
      <c r="E288" s="338">
        <v>1479785.19</v>
      </c>
      <c r="F288" s="338">
        <v>1479785.19</v>
      </c>
      <c r="G288" s="250">
        <f t="shared" si="18"/>
        <v>100</v>
      </c>
      <c r="H288" s="513">
        <v>1</v>
      </c>
      <c r="I288" s="188"/>
      <c r="J288" s="12"/>
      <c r="K288" s="290"/>
      <c r="L288" s="290"/>
      <c r="M288" s="12"/>
      <c r="N288" s="284"/>
      <c r="O288" s="328"/>
      <c r="P288" s="404"/>
      <c r="Q288" s="404"/>
      <c r="R288" s="404"/>
      <c r="S288" s="404"/>
      <c r="T288" s="404"/>
      <c r="U288" s="404"/>
      <c r="V288" s="404"/>
      <c r="W288" s="404"/>
      <c r="X288" s="404"/>
      <c r="Y288" s="404"/>
      <c r="Z288" s="404"/>
      <c r="AA288" s="404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  <c r="BS288" s="140"/>
      <c r="BT288" s="140"/>
      <c r="BU288" s="140"/>
      <c r="BV288" s="140"/>
      <c r="BW288" s="140"/>
      <c r="BX288" s="140"/>
      <c r="BY288" s="140"/>
      <c r="BZ288" s="140"/>
      <c r="CA288" s="140"/>
      <c r="CB288" s="140"/>
      <c r="CC288" s="140"/>
      <c r="CD288" s="140"/>
      <c r="CE288" s="140"/>
      <c r="CF288" s="140"/>
      <c r="CG288" s="140"/>
      <c r="CH288" s="140"/>
      <c r="CI288" s="140"/>
      <c r="CJ288" s="140"/>
      <c r="CK288" s="140"/>
      <c r="CL288" s="140"/>
      <c r="CM288" s="140"/>
      <c r="CN288" s="140"/>
      <c r="CO288" s="140"/>
      <c r="CP288" s="140"/>
      <c r="CQ288" s="140"/>
      <c r="CR288" s="140"/>
      <c r="CS288" s="140"/>
      <c r="CT288" s="140"/>
      <c r="CU288" s="140"/>
      <c r="CV288" s="140"/>
      <c r="CW288" s="140"/>
      <c r="CX288" s="140"/>
      <c r="CY288" s="140"/>
      <c r="CZ288" s="140"/>
      <c r="DA288" s="140"/>
      <c r="DB288" s="140"/>
      <c r="DC288" s="140"/>
      <c r="DD288" s="140"/>
      <c r="DE288" s="140"/>
      <c r="DF288" s="140"/>
      <c r="DG288" s="140"/>
      <c r="DH288" s="140"/>
      <c r="DI288" s="140"/>
      <c r="DJ288" s="140"/>
      <c r="DK288" s="140"/>
      <c r="DL288" s="140"/>
      <c r="DM288" s="140"/>
      <c r="DN288" s="140"/>
      <c r="DO288" s="140"/>
      <c r="DP288" s="140"/>
      <c r="DQ288" s="140"/>
      <c r="DR288" s="140"/>
      <c r="DS288" s="140"/>
      <c r="DT288" s="140"/>
      <c r="DU288" s="140"/>
      <c r="DV288" s="140"/>
      <c r="DW288" s="140"/>
      <c r="DX288" s="140"/>
      <c r="DY288" s="140"/>
      <c r="DZ288" s="140"/>
      <c r="EA288" s="140"/>
      <c r="EB288" s="140"/>
      <c r="EC288" s="140"/>
      <c r="ED288" s="140"/>
      <c r="EE288" s="140"/>
      <c r="EF288" s="140"/>
      <c r="EG288" s="140"/>
      <c r="EH288" s="140"/>
      <c r="EI288" s="140"/>
      <c r="EJ288" s="140"/>
      <c r="EK288" s="140"/>
      <c r="EL288" s="140"/>
      <c r="EM288" s="140"/>
      <c r="EN288" s="140"/>
    </row>
    <row r="289" spans="1:145" s="99" customFormat="1" ht="36.75" customHeight="1">
      <c r="B289" s="252"/>
      <c r="C289" s="78" t="s">
        <v>52</v>
      </c>
      <c r="D289" s="100"/>
      <c r="E289" s="341">
        <f>SUM(E283:E288)</f>
        <v>161331823.69999999</v>
      </c>
      <c r="F289" s="341">
        <f>SUM(F283:F288)</f>
        <v>141636529.11000001</v>
      </c>
      <c r="G289" s="558">
        <f>F289/E289*100</f>
        <v>87.792058542260207</v>
      </c>
      <c r="H289" s="701">
        <v>1</v>
      </c>
      <c r="I289" s="69"/>
      <c r="J289" s="84"/>
      <c r="K289" s="315"/>
      <c r="L289" s="315"/>
      <c r="M289" s="561">
        <v>100</v>
      </c>
      <c r="N289" s="603">
        <v>1</v>
      </c>
      <c r="O289" s="333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95"/>
      <c r="AA289" s="195"/>
      <c r="AB289" s="263"/>
      <c r="AC289" s="263"/>
      <c r="AD289" s="263"/>
      <c r="AE289" s="263"/>
      <c r="AF289" s="263"/>
      <c r="AG289" s="263"/>
      <c r="AH289" s="263"/>
      <c r="AI289" s="263"/>
      <c r="AJ289" s="263"/>
      <c r="AK289" s="263"/>
      <c r="AL289" s="263"/>
      <c r="AM289" s="263"/>
      <c r="AN289" s="263"/>
      <c r="AO289" s="263"/>
      <c r="AP289" s="263"/>
      <c r="AQ289" s="263"/>
      <c r="AR289" s="263"/>
      <c r="AS289" s="263"/>
      <c r="AT289" s="263"/>
      <c r="AU289" s="263"/>
      <c r="AV289" s="263"/>
      <c r="AW289" s="263"/>
      <c r="AX289" s="263"/>
      <c r="AY289" s="263"/>
      <c r="AZ289" s="263"/>
      <c r="BA289" s="263"/>
      <c r="BB289" s="263"/>
      <c r="BC289" s="263"/>
      <c r="BD289" s="263"/>
      <c r="BE289" s="263"/>
      <c r="BF289" s="263"/>
      <c r="BG289" s="263"/>
      <c r="BH289" s="263"/>
      <c r="BI289" s="263"/>
      <c r="BJ289" s="263"/>
      <c r="BK289" s="263"/>
      <c r="BL289" s="263"/>
      <c r="BM289" s="263"/>
      <c r="BN289" s="263"/>
      <c r="BO289" s="263"/>
      <c r="BP289" s="263"/>
      <c r="BQ289" s="263"/>
      <c r="BR289" s="263"/>
      <c r="BS289" s="263"/>
      <c r="BT289" s="263"/>
      <c r="BU289" s="263"/>
      <c r="BV289" s="263"/>
      <c r="BW289" s="263"/>
      <c r="BX289" s="263"/>
      <c r="BY289" s="263"/>
      <c r="BZ289" s="263"/>
      <c r="CA289" s="263"/>
      <c r="CB289" s="263"/>
      <c r="CC289" s="263"/>
      <c r="CD289" s="263"/>
      <c r="CE289" s="263"/>
      <c r="CF289" s="263"/>
      <c r="CG289" s="263"/>
      <c r="CH289" s="263"/>
      <c r="CI289" s="263"/>
      <c r="CJ289" s="263"/>
      <c r="CK289" s="263"/>
      <c r="CL289" s="263"/>
      <c r="CM289" s="263"/>
      <c r="CN289" s="263"/>
      <c r="CO289" s="263"/>
      <c r="CP289" s="263"/>
      <c r="CQ289" s="263"/>
      <c r="CR289" s="263"/>
      <c r="CS289" s="263"/>
      <c r="CT289" s="263"/>
      <c r="CU289" s="263"/>
      <c r="CV289" s="263"/>
      <c r="CW289" s="263"/>
      <c r="CX289" s="263"/>
      <c r="CY289" s="263"/>
      <c r="CZ289" s="263"/>
      <c r="DA289" s="263"/>
      <c r="DB289" s="263"/>
      <c r="DC289" s="263"/>
      <c r="DD289" s="263"/>
      <c r="DE289" s="263"/>
      <c r="DF289" s="263"/>
      <c r="DG289" s="263"/>
      <c r="DH289" s="263"/>
      <c r="DI289" s="263"/>
      <c r="DJ289" s="263"/>
      <c r="DK289" s="263"/>
      <c r="DL289" s="263"/>
      <c r="DM289" s="263"/>
      <c r="DN289" s="263"/>
      <c r="DO289" s="263"/>
      <c r="DP289" s="263"/>
      <c r="DQ289" s="263"/>
      <c r="DR289" s="263"/>
      <c r="DS289" s="263"/>
      <c r="DT289" s="263"/>
      <c r="DU289" s="263"/>
      <c r="DV289" s="263"/>
      <c r="DW289" s="263"/>
      <c r="DX289" s="263"/>
      <c r="DY289" s="263"/>
      <c r="DZ289" s="263"/>
      <c r="EA289" s="263"/>
      <c r="EB289" s="263"/>
      <c r="EC289" s="263"/>
      <c r="ED289" s="263"/>
      <c r="EE289" s="263"/>
      <c r="EF289" s="263"/>
      <c r="EG289" s="263"/>
      <c r="EH289" s="263"/>
      <c r="EI289" s="263"/>
      <c r="EJ289" s="263"/>
      <c r="EK289" s="263"/>
      <c r="EL289" s="263"/>
      <c r="EM289" s="263"/>
      <c r="EN289" s="263"/>
    </row>
    <row r="290" spans="1:145" s="650" customFormat="1" ht="40.5" customHeight="1">
      <c r="B290" s="641"/>
      <c r="C290" s="651" t="s">
        <v>162</v>
      </c>
      <c r="D290" s="652"/>
      <c r="E290" s="653">
        <f>E264+E273+E279+E289</f>
        <v>189557432.82999998</v>
      </c>
      <c r="F290" s="653">
        <f>F289+F279+F273+F264</f>
        <v>169208689.69999999</v>
      </c>
      <c r="G290" s="654">
        <f>F290/E290*100</f>
        <v>89.265130453497292</v>
      </c>
      <c r="H290" s="646">
        <v>0.98</v>
      </c>
      <c r="I290" s="864" t="s">
        <v>170</v>
      </c>
      <c r="J290" s="864"/>
      <c r="K290" s="655"/>
      <c r="L290" s="655"/>
      <c r="M290" s="690">
        <v>0.89</v>
      </c>
      <c r="N290" s="656">
        <v>1</v>
      </c>
      <c r="O290" s="568"/>
      <c r="P290" s="448"/>
      <c r="Q290" s="448"/>
      <c r="R290" s="448"/>
      <c r="S290" s="448"/>
      <c r="T290" s="448"/>
      <c r="U290" s="448"/>
      <c r="V290" s="448"/>
      <c r="W290" s="448"/>
      <c r="X290" s="448"/>
      <c r="Y290" s="448"/>
      <c r="Z290" s="448"/>
      <c r="AA290" s="448"/>
      <c r="AB290" s="266"/>
      <c r="AC290" s="266"/>
      <c r="AD290" s="266"/>
      <c r="AE290" s="266"/>
      <c r="AF290" s="266"/>
      <c r="AG290" s="266"/>
      <c r="AH290" s="266"/>
      <c r="AI290" s="266"/>
      <c r="AJ290" s="266"/>
      <c r="AK290" s="266"/>
      <c r="AL290" s="266"/>
      <c r="AM290" s="266"/>
      <c r="AN290" s="266"/>
      <c r="AO290" s="266"/>
      <c r="AP290" s="266"/>
      <c r="AQ290" s="266"/>
      <c r="AR290" s="266"/>
      <c r="AS290" s="266"/>
      <c r="AT290" s="266"/>
      <c r="AU290" s="266"/>
      <c r="AV290" s="266"/>
      <c r="AW290" s="266"/>
      <c r="AX290" s="266"/>
      <c r="AY290" s="266"/>
      <c r="AZ290" s="266"/>
      <c r="BA290" s="266"/>
      <c r="BB290" s="266"/>
      <c r="BC290" s="266"/>
      <c r="BD290" s="266"/>
      <c r="BE290" s="266"/>
      <c r="BF290" s="266"/>
      <c r="BG290" s="266"/>
      <c r="BH290" s="266"/>
      <c r="BI290" s="266"/>
      <c r="BJ290" s="266"/>
      <c r="BK290" s="266"/>
      <c r="BL290" s="266"/>
      <c r="BM290" s="266"/>
      <c r="BN290" s="266"/>
      <c r="BO290" s="266"/>
      <c r="BP290" s="266"/>
      <c r="BQ290" s="266"/>
      <c r="BR290" s="266"/>
      <c r="BS290" s="266"/>
      <c r="BT290" s="266"/>
      <c r="BU290" s="266"/>
      <c r="BV290" s="266"/>
      <c r="BW290" s="266"/>
      <c r="BX290" s="266"/>
      <c r="BY290" s="266"/>
      <c r="BZ290" s="266"/>
      <c r="CA290" s="266"/>
      <c r="CB290" s="266"/>
      <c r="CC290" s="266"/>
      <c r="CD290" s="266"/>
      <c r="CE290" s="266"/>
      <c r="CF290" s="266"/>
      <c r="CG290" s="266"/>
      <c r="CH290" s="266"/>
      <c r="CI290" s="266"/>
      <c r="CJ290" s="266"/>
      <c r="CK290" s="266"/>
      <c r="CL290" s="266"/>
      <c r="CM290" s="266"/>
      <c r="CN290" s="266"/>
      <c r="CO290" s="266"/>
      <c r="CP290" s="266"/>
      <c r="CQ290" s="266"/>
      <c r="CR290" s="266"/>
      <c r="CS290" s="266"/>
      <c r="CT290" s="266"/>
      <c r="CU290" s="266"/>
      <c r="CV290" s="266"/>
      <c r="CW290" s="266"/>
      <c r="CX290" s="266"/>
      <c r="CY290" s="266"/>
      <c r="CZ290" s="266"/>
      <c r="DA290" s="266"/>
      <c r="DB290" s="266"/>
      <c r="DC290" s="266"/>
      <c r="DD290" s="266"/>
      <c r="DE290" s="266"/>
      <c r="DF290" s="266"/>
      <c r="DG290" s="266"/>
      <c r="DH290" s="266"/>
      <c r="DI290" s="266"/>
      <c r="DJ290" s="266"/>
      <c r="DK290" s="266"/>
      <c r="DL290" s="266"/>
      <c r="DM290" s="266"/>
      <c r="DN290" s="266"/>
      <c r="DO290" s="266"/>
      <c r="DP290" s="266"/>
      <c r="DQ290" s="266"/>
      <c r="DR290" s="266"/>
      <c r="DS290" s="266"/>
      <c r="DT290" s="266"/>
      <c r="DU290" s="266"/>
      <c r="DV290" s="266"/>
      <c r="DW290" s="266"/>
      <c r="DX290" s="266"/>
      <c r="DY290" s="266"/>
      <c r="DZ290" s="266"/>
      <c r="EA290" s="266"/>
      <c r="EB290" s="266"/>
      <c r="EC290" s="266"/>
      <c r="ED290" s="266"/>
      <c r="EE290" s="266"/>
      <c r="EF290" s="266"/>
      <c r="EG290" s="266"/>
      <c r="EH290" s="266"/>
      <c r="EI290" s="266"/>
      <c r="EJ290" s="266"/>
      <c r="EK290" s="266"/>
      <c r="EL290" s="266"/>
      <c r="EM290" s="266"/>
      <c r="EN290" s="266"/>
      <c r="EO290" s="657"/>
    </row>
    <row r="291" spans="1:145" s="140" customFormat="1" ht="34.5" customHeight="1">
      <c r="B291" s="600"/>
      <c r="C291" s="177" t="s">
        <v>665</v>
      </c>
      <c r="D291" s="577" t="s">
        <v>683</v>
      </c>
      <c r="E291" s="602"/>
      <c r="F291" s="602"/>
      <c r="G291" s="496"/>
      <c r="H291" s="504"/>
      <c r="I291" s="461"/>
      <c r="J291" s="461"/>
      <c r="K291" s="319"/>
      <c r="L291" s="319"/>
      <c r="M291" s="129"/>
      <c r="N291" s="601"/>
      <c r="O291" s="328"/>
      <c r="P291" s="404"/>
      <c r="Q291" s="404"/>
      <c r="R291" s="404"/>
      <c r="S291" s="404"/>
      <c r="T291" s="404"/>
      <c r="U291" s="404"/>
      <c r="V291" s="404"/>
      <c r="W291" s="404"/>
      <c r="X291" s="404"/>
      <c r="Y291" s="404"/>
      <c r="Z291" s="404"/>
      <c r="AA291" s="404"/>
    </row>
    <row r="292" spans="1:145" s="140" customFormat="1" ht="32.25" customHeight="1">
      <c r="B292" s="600"/>
      <c r="C292" s="177" t="s">
        <v>666</v>
      </c>
      <c r="D292" s="577" t="s">
        <v>363</v>
      </c>
      <c r="E292" s="702">
        <v>62791635.490000002</v>
      </c>
      <c r="F292" s="702">
        <v>62791635.490000002</v>
      </c>
      <c r="G292" s="496"/>
      <c r="H292" s="504"/>
      <c r="I292" s="461"/>
      <c r="J292" s="461"/>
      <c r="K292" s="319"/>
      <c r="L292" s="319"/>
      <c r="M292" s="129"/>
      <c r="N292" s="601"/>
      <c r="O292" s="328"/>
      <c r="P292" s="404"/>
      <c r="Q292" s="404"/>
      <c r="R292" s="404"/>
      <c r="S292" s="404"/>
      <c r="T292" s="404"/>
      <c r="U292" s="404"/>
      <c r="V292" s="404"/>
      <c r="W292" s="404"/>
      <c r="X292" s="404"/>
      <c r="Y292" s="404"/>
      <c r="Z292" s="404"/>
      <c r="AA292" s="404"/>
    </row>
    <row r="293" spans="1:145" s="140" customFormat="1" ht="33.75" customHeight="1">
      <c r="B293" s="600"/>
      <c r="C293" s="177" t="s">
        <v>667</v>
      </c>
      <c r="D293" s="577" t="s">
        <v>670</v>
      </c>
      <c r="E293" s="602">
        <v>28804016.640000001</v>
      </c>
      <c r="F293" s="602">
        <v>28047943.25</v>
      </c>
      <c r="G293" s="496"/>
      <c r="H293" s="504"/>
      <c r="I293" s="461"/>
      <c r="J293" s="461"/>
      <c r="K293" s="319"/>
      <c r="L293" s="319"/>
      <c r="M293" s="129"/>
      <c r="N293" s="601"/>
      <c r="O293" s="328"/>
      <c r="P293" s="404"/>
      <c r="Q293" s="404"/>
      <c r="R293" s="404"/>
      <c r="S293" s="404"/>
      <c r="T293" s="404"/>
      <c r="U293" s="404"/>
      <c r="V293" s="404"/>
      <c r="W293" s="404"/>
      <c r="X293" s="404"/>
      <c r="Y293" s="404"/>
      <c r="Z293" s="404"/>
      <c r="AA293" s="404"/>
    </row>
    <row r="294" spans="1:145" s="140" customFormat="1" ht="36" customHeight="1">
      <c r="B294" s="600"/>
      <c r="C294" s="177" t="s">
        <v>668</v>
      </c>
      <c r="D294" s="577" t="s">
        <v>728</v>
      </c>
      <c r="E294" s="602">
        <v>97961780.700000003</v>
      </c>
      <c r="F294" s="602">
        <v>78369110.959999993</v>
      </c>
      <c r="G294" s="496"/>
      <c r="H294" s="504"/>
      <c r="I294" s="461"/>
      <c r="J294" s="461"/>
      <c r="K294" s="319"/>
      <c r="L294" s="319"/>
      <c r="M294" s="129"/>
      <c r="N294" s="601"/>
      <c r="O294" s="328"/>
      <c r="P294" s="404"/>
      <c r="Q294" s="404"/>
      <c r="R294" s="404"/>
      <c r="S294" s="404"/>
      <c r="T294" s="404"/>
      <c r="U294" s="404"/>
      <c r="V294" s="404"/>
      <c r="W294" s="404"/>
      <c r="X294" s="404"/>
      <c r="Y294" s="404"/>
      <c r="Z294" s="404"/>
      <c r="AA294" s="404"/>
    </row>
    <row r="295" spans="1:145" s="183" customFormat="1" ht="49.5" customHeight="1">
      <c r="B295" s="184"/>
      <c r="C295" s="740" t="s">
        <v>688</v>
      </c>
      <c r="D295" s="741"/>
      <c r="E295" s="741"/>
      <c r="F295" s="741"/>
      <c r="G295" s="741"/>
      <c r="H295" s="741"/>
      <c r="I295" s="741"/>
      <c r="J295" s="741"/>
      <c r="K295" s="741"/>
      <c r="L295" s="741"/>
      <c r="M295" s="741"/>
      <c r="N295" s="742"/>
      <c r="O295" s="328"/>
      <c r="P295" s="442"/>
      <c r="Q295" s="442"/>
      <c r="R295" s="442"/>
      <c r="S295" s="442"/>
      <c r="T295" s="442"/>
      <c r="U295" s="442"/>
      <c r="V295" s="442"/>
      <c r="W295" s="442"/>
      <c r="X295" s="404"/>
      <c r="Y295" s="404"/>
      <c r="Z295" s="404"/>
      <c r="AA295" s="404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  <c r="BQ295" s="140"/>
      <c r="BR295" s="140"/>
      <c r="BS295" s="140"/>
      <c r="BT295" s="140"/>
      <c r="BU295" s="140"/>
      <c r="BV295" s="140"/>
      <c r="BW295" s="140"/>
      <c r="BX295" s="140"/>
      <c r="BY295" s="140"/>
      <c r="BZ295" s="140"/>
      <c r="CA295" s="140"/>
      <c r="CB295" s="140"/>
      <c r="CC295" s="140"/>
      <c r="CD295" s="140"/>
      <c r="CE295" s="140"/>
      <c r="CF295" s="140"/>
      <c r="CG295" s="140"/>
      <c r="CH295" s="140"/>
      <c r="CI295" s="140"/>
      <c r="CJ295" s="140"/>
      <c r="CK295" s="140"/>
      <c r="CL295" s="140"/>
      <c r="CM295" s="140"/>
      <c r="CN295" s="140"/>
      <c r="CO295" s="140"/>
      <c r="CP295" s="140"/>
      <c r="CQ295" s="140"/>
      <c r="CR295" s="140"/>
      <c r="CS295" s="140"/>
      <c r="CT295" s="140"/>
      <c r="CU295" s="140"/>
      <c r="CV295" s="140"/>
      <c r="CW295" s="140"/>
      <c r="CX295" s="140"/>
      <c r="CY295" s="140"/>
      <c r="CZ295" s="140"/>
      <c r="DA295" s="140"/>
      <c r="DB295" s="140"/>
      <c r="DC295" s="140"/>
      <c r="DD295" s="140"/>
      <c r="DE295" s="140"/>
      <c r="DF295" s="140"/>
      <c r="DG295" s="140"/>
      <c r="DH295" s="140"/>
      <c r="DI295" s="140"/>
      <c r="DJ295" s="140"/>
      <c r="DK295" s="140"/>
      <c r="DL295" s="140"/>
      <c r="DM295" s="140"/>
      <c r="DN295" s="140"/>
      <c r="DO295" s="140"/>
      <c r="DP295" s="140"/>
      <c r="DQ295" s="140"/>
      <c r="DR295" s="140"/>
      <c r="DS295" s="140"/>
      <c r="DT295" s="140"/>
      <c r="DU295" s="140"/>
      <c r="DV295" s="140"/>
      <c r="DW295" s="140"/>
      <c r="DX295" s="140"/>
      <c r="DY295" s="140"/>
      <c r="DZ295" s="140"/>
      <c r="EA295" s="140"/>
      <c r="EB295" s="140"/>
      <c r="EC295" s="140"/>
      <c r="ED295" s="140"/>
      <c r="EE295" s="140"/>
      <c r="EF295" s="140"/>
      <c r="EG295" s="140"/>
      <c r="EH295" s="140"/>
      <c r="EI295" s="140"/>
      <c r="EJ295" s="140"/>
      <c r="EK295" s="140"/>
      <c r="EL295" s="140"/>
      <c r="EM295" s="140"/>
      <c r="EN295" s="140"/>
    </row>
    <row r="296" spans="1:145" s="14" customFormat="1" ht="38.25" hidden="1" customHeight="1">
      <c r="A296" s="9"/>
      <c r="B296" s="38"/>
      <c r="C296" s="364" t="s">
        <v>147</v>
      </c>
      <c r="D296" s="10"/>
      <c r="E296" s="338"/>
      <c r="F296" s="338"/>
      <c r="G296" s="426"/>
      <c r="H296" s="462"/>
      <c r="I296" s="364"/>
      <c r="J296" s="12"/>
      <c r="K296" s="290"/>
      <c r="L296" s="290"/>
      <c r="M296" s="12"/>
      <c r="N296" s="459"/>
      <c r="O296" s="328"/>
      <c r="P296" s="404"/>
      <c r="Q296" s="404"/>
      <c r="R296" s="404"/>
      <c r="S296" s="404"/>
      <c r="T296" s="404"/>
      <c r="U296" s="404"/>
      <c r="V296" s="404"/>
      <c r="W296" s="404"/>
      <c r="X296" s="404"/>
      <c r="Y296" s="404"/>
      <c r="Z296" s="404"/>
      <c r="AA296" s="404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  <c r="BQ296" s="140"/>
      <c r="BR296" s="140"/>
      <c r="BS296" s="140"/>
      <c r="BT296" s="140"/>
      <c r="BU296" s="140"/>
      <c r="BV296" s="140"/>
      <c r="BW296" s="140"/>
      <c r="BX296" s="140"/>
      <c r="BY296" s="140"/>
      <c r="BZ296" s="140"/>
      <c r="CA296" s="140"/>
      <c r="CB296" s="140"/>
      <c r="CC296" s="140"/>
      <c r="CD296" s="140"/>
      <c r="CE296" s="140"/>
      <c r="CF296" s="140"/>
      <c r="CG296" s="140"/>
      <c r="CH296" s="140"/>
      <c r="CI296" s="140"/>
      <c r="CJ296" s="140"/>
      <c r="CK296" s="140"/>
      <c r="CL296" s="140"/>
      <c r="CM296" s="140"/>
      <c r="CN296" s="140"/>
      <c r="CO296" s="140"/>
      <c r="CP296" s="140"/>
      <c r="CQ296" s="140"/>
      <c r="CR296" s="140"/>
      <c r="CS296" s="140"/>
      <c r="CT296" s="140"/>
      <c r="CU296" s="140"/>
      <c r="CV296" s="140"/>
      <c r="CW296" s="140"/>
      <c r="CX296" s="140"/>
      <c r="CY296" s="140"/>
      <c r="CZ296" s="140"/>
      <c r="DA296" s="140"/>
      <c r="DB296" s="140"/>
      <c r="DC296" s="140"/>
      <c r="DD296" s="140"/>
      <c r="DE296" s="140"/>
      <c r="DF296" s="140"/>
      <c r="DG296" s="140"/>
      <c r="DH296" s="140"/>
      <c r="DI296" s="140"/>
      <c r="DJ296" s="140"/>
      <c r="DK296" s="140"/>
      <c r="DL296" s="140"/>
      <c r="DM296" s="140"/>
      <c r="DN296" s="140"/>
      <c r="DO296" s="140"/>
      <c r="DP296" s="140"/>
      <c r="DQ296" s="140"/>
      <c r="DR296" s="140"/>
      <c r="DS296" s="140"/>
      <c r="DT296" s="140"/>
      <c r="DU296" s="140"/>
      <c r="DV296" s="140"/>
      <c r="DW296" s="140"/>
      <c r="DX296" s="140"/>
      <c r="DY296" s="140"/>
      <c r="DZ296" s="140"/>
      <c r="EA296" s="140"/>
      <c r="EB296" s="140"/>
      <c r="EC296" s="140"/>
      <c r="ED296" s="140"/>
      <c r="EE296" s="140"/>
      <c r="EF296" s="140"/>
      <c r="EG296" s="140"/>
      <c r="EH296" s="140"/>
      <c r="EI296" s="140"/>
      <c r="EJ296" s="140"/>
      <c r="EK296" s="140"/>
      <c r="EL296" s="140"/>
      <c r="EM296" s="140"/>
      <c r="EN296" s="140"/>
    </row>
    <row r="297" spans="1:145" s="14" customFormat="1" ht="38.25" hidden="1" customHeight="1">
      <c r="A297" s="9"/>
      <c r="B297" s="38" t="s">
        <v>148</v>
      </c>
      <c r="C297" s="364" t="s">
        <v>149</v>
      </c>
      <c r="D297" s="10" t="s">
        <v>15</v>
      </c>
      <c r="E297" s="338">
        <v>372</v>
      </c>
      <c r="F297" s="338">
        <v>372</v>
      </c>
      <c r="G297" s="426">
        <f>F297/E297*100</f>
        <v>100</v>
      </c>
      <c r="H297" s="462"/>
      <c r="I297" s="364" t="s">
        <v>150</v>
      </c>
      <c r="J297" s="12" t="s">
        <v>12</v>
      </c>
      <c r="K297" s="290">
        <v>100</v>
      </c>
      <c r="L297" s="290">
        <v>100</v>
      </c>
      <c r="M297" s="12">
        <f>L297/K297</f>
        <v>1</v>
      </c>
      <c r="N297" s="459"/>
      <c r="O297" s="328"/>
      <c r="P297" s="404"/>
      <c r="Q297" s="404"/>
      <c r="R297" s="404"/>
      <c r="S297" s="404"/>
      <c r="T297" s="404"/>
      <c r="U297" s="404"/>
      <c r="V297" s="404"/>
      <c r="W297" s="404"/>
      <c r="X297" s="404"/>
      <c r="Y297" s="404"/>
      <c r="Z297" s="404"/>
      <c r="AA297" s="404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  <c r="BQ297" s="140"/>
      <c r="BR297" s="140"/>
      <c r="BS297" s="140"/>
      <c r="BT297" s="140"/>
      <c r="BU297" s="140"/>
      <c r="BV297" s="140"/>
      <c r="BW297" s="140"/>
      <c r="BX297" s="140"/>
      <c r="BY297" s="140"/>
      <c r="BZ297" s="140"/>
      <c r="CA297" s="140"/>
      <c r="CB297" s="140"/>
      <c r="CC297" s="140"/>
      <c r="CD297" s="140"/>
      <c r="CE297" s="140"/>
      <c r="CF297" s="140"/>
      <c r="CG297" s="140"/>
      <c r="CH297" s="140"/>
      <c r="CI297" s="140"/>
      <c r="CJ297" s="140"/>
      <c r="CK297" s="140"/>
      <c r="CL297" s="140"/>
      <c r="CM297" s="140"/>
      <c r="CN297" s="140"/>
      <c r="CO297" s="140"/>
      <c r="CP297" s="140"/>
      <c r="CQ297" s="140"/>
      <c r="CR297" s="140"/>
      <c r="CS297" s="140"/>
      <c r="CT297" s="140"/>
      <c r="CU297" s="140"/>
      <c r="CV297" s="140"/>
      <c r="CW297" s="140"/>
      <c r="CX297" s="140"/>
      <c r="CY297" s="140"/>
      <c r="CZ297" s="140"/>
      <c r="DA297" s="140"/>
      <c r="DB297" s="140"/>
      <c r="DC297" s="140"/>
      <c r="DD297" s="140"/>
      <c r="DE297" s="140"/>
      <c r="DF297" s="140"/>
      <c r="DG297" s="140"/>
      <c r="DH297" s="140"/>
      <c r="DI297" s="140"/>
      <c r="DJ297" s="140"/>
      <c r="DK297" s="140"/>
      <c r="DL297" s="140"/>
      <c r="DM297" s="140"/>
      <c r="DN297" s="140"/>
      <c r="DO297" s="140"/>
      <c r="DP297" s="140"/>
      <c r="DQ297" s="140"/>
      <c r="DR297" s="140"/>
      <c r="DS297" s="140"/>
      <c r="DT297" s="140"/>
      <c r="DU297" s="140"/>
      <c r="DV297" s="140"/>
      <c r="DW297" s="140"/>
      <c r="DX297" s="140"/>
      <c r="DY297" s="140"/>
      <c r="DZ297" s="140"/>
      <c r="EA297" s="140"/>
      <c r="EB297" s="140"/>
      <c r="EC297" s="140"/>
      <c r="ED297" s="140"/>
      <c r="EE297" s="140"/>
      <c r="EF297" s="140"/>
      <c r="EG297" s="140"/>
      <c r="EH297" s="140"/>
      <c r="EI297" s="140"/>
      <c r="EJ297" s="140"/>
      <c r="EK297" s="140"/>
      <c r="EL297" s="140"/>
      <c r="EM297" s="140"/>
      <c r="EN297" s="140"/>
    </row>
    <row r="298" spans="1:145" s="14" customFormat="1" ht="51" hidden="1" customHeight="1">
      <c r="A298" s="9"/>
      <c r="B298" s="38" t="s">
        <v>151</v>
      </c>
      <c r="C298" s="364" t="s">
        <v>152</v>
      </c>
      <c r="D298" s="10" t="s">
        <v>15</v>
      </c>
      <c r="E298" s="338">
        <v>695</v>
      </c>
      <c r="F298" s="338">
        <v>657.89300000000003</v>
      </c>
      <c r="G298" s="426">
        <f>F298/E298*100</f>
        <v>94.660863309352521</v>
      </c>
      <c r="H298" s="462"/>
      <c r="I298" s="364"/>
      <c r="J298" s="12"/>
      <c r="K298" s="290"/>
      <c r="L298" s="290"/>
      <c r="M298" s="12"/>
      <c r="N298" s="459"/>
      <c r="O298" s="328"/>
      <c r="P298" s="404"/>
      <c r="Q298" s="404"/>
      <c r="R298" s="404"/>
      <c r="S298" s="404"/>
      <c r="T298" s="404"/>
      <c r="U298" s="404"/>
      <c r="V298" s="404"/>
      <c r="W298" s="404"/>
      <c r="X298" s="404"/>
      <c r="Y298" s="404"/>
      <c r="Z298" s="404"/>
      <c r="AA298" s="404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  <c r="BQ298" s="140"/>
      <c r="BR298" s="140"/>
      <c r="BS298" s="140"/>
      <c r="BT298" s="140"/>
      <c r="BU298" s="140"/>
      <c r="BV298" s="140"/>
      <c r="BW298" s="140"/>
      <c r="BX298" s="140"/>
      <c r="BY298" s="140"/>
      <c r="BZ298" s="140"/>
      <c r="CA298" s="140"/>
      <c r="CB298" s="140"/>
      <c r="CC298" s="140"/>
      <c r="CD298" s="140"/>
      <c r="CE298" s="140"/>
      <c r="CF298" s="140"/>
      <c r="CG298" s="140"/>
      <c r="CH298" s="140"/>
      <c r="CI298" s="140"/>
      <c r="CJ298" s="140"/>
      <c r="CK298" s="140"/>
      <c r="CL298" s="140"/>
      <c r="CM298" s="140"/>
      <c r="CN298" s="140"/>
      <c r="CO298" s="140"/>
      <c r="CP298" s="140"/>
      <c r="CQ298" s="140"/>
      <c r="CR298" s="140"/>
      <c r="CS298" s="140"/>
      <c r="CT298" s="140"/>
      <c r="CU298" s="140"/>
      <c r="CV298" s="140"/>
      <c r="CW298" s="140"/>
      <c r="CX298" s="140"/>
      <c r="CY298" s="140"/>
      <c r="CZ298" s="140"/>
      <c r="DA298" s="140"/>
      <c r="DB298" s="140"/>
      <c r="DC298" s="140"/>
      <c r="DD298" s="140"/>
      <c r="DE298" s="140"/>
      <c r="DF298" s="140"/>
      <c r="DG298" s="140"/>
      <c r="DH298" s="140"/>
      <c r="DI298" s="140"/>
      <c r="DJ298" s="140"/>
      <c r="DK298" s="140"/>
      <c r="DL298" s="140"/>
      <c r="DM298" s="140"/>
      <c r="DN298" s="140"/>
      <c r="DO298" s="140"/>
      <c r="DP298" s="140"/>
      <c r="DQ298" s="140"/>
      <c r="DR298" s="140"/>
      <c r="DS298" s="140"/>
      <c r="DT298" s="140"/>
      <c r="DU298" s="140"/>
      <c r="DV298" s="140"/>
      <c r="DW298" s="140"/>
      <c r="DX298" s="140"/>
      <c r="DY298" s="140"/>
      <c r="DZ298" s="140"/>
      <c r="EA298" s="140"/>
      <c r="EB298" s="140"/>
      <c r="EC298" s="140"/>
      <c r="ED298" s="140"/>
      <c r="EE298" s="140"/>
      <c r="EF298" s="140"/>
      <c r="EG298" s="140"/>
      <c r="EH298" s="140"/>
      <c r="EI298" s="140"/>
      <c r="EJ298" s="140"/>
      <c r="EK298" s="140"/>
      <c r="EL298" s="140"/>
      <c r="EM298" s="140"/>
      <c r="EN298" s="140"/>
    </row>
    <row r="299" spans="1:145" s="14" customFormat="1" ht="15.75" hidden="1" customHeight="1">
      <c r="A299" s="9">
        <f>E299-F299</f>
        <v>37.106999999999971</v>
      </c>
      <c r="B299" s="10"/>
      <c r="C299" s="174" t="s">
        <v>78</v>
      </c>
      <c r="D299" s="44"/>
      <c r="E299" s="353">
        <f>SUM(E297:E298)</f>
        <v>1067</v>
      </c>
      <c r="F299" s="353">
        <f>SUM(F297:F298)</f>
        <v>1029.893</v>
      </c>
      <c r="G299" s="426">
        <f>F299/E299*100</f>
        <v>96.522305529522029</v>
      </c>
      <c r="H299" s="462" t="e">
        <f>#REF!/G299*100</f>
        <v>#REF!</v>
      </c>
      <c r="I299" s="16"/>
      <c r="J299" s="17"/>
      <c r="K299" s="308"/>
      <c r="L299" s="308"/>
      <c r="M299" s="17">
        <f>M297/1</f>
        <v>1</v>
      </c>
      <c r="N299" s="530" t="e">
        <f>M299*0.4+H299*0.4+'[1]Внесение изменений'!H7*0.2</f>
        <v>#REF!</v>
      </c>
      <c r="O299" s="328"/>
      <c r="P299" s="404"/>
      <c r="Q299" s="404"/>
      <c r="R299" s="404"/>
      <c r="S299" s="404"/>
      <c r="T299" s="404"/>
      <c r="U299" s="404"/>
      <c r="V299" s="404"/>
      <c r="W299" s="404"/>
      <c r="X299" s="404"/>
      <c r="Y299" s="404"/>
      <c r="Z299" s="404"/>
      <c r="AA299" s="404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  <c r="BQ299" s="140"/>
      <c r="BR299" s="140"/>
      <c r="BS299" s="140"/>
      <c r="BT299" s="140"/>
      <c r="BU299" s="140"/>
      <c r="BV299" s="140"/>
      <c r="BW299" s="140"/>
      <c r="BX299" s="140"/>
      <c r="BY299" s="140"/>
      <c r="BZ299" s="140"/>
      <c r="CA299" s="140"/>
      <c r="CB299" s="140"/>
      <c r="CC299" s="140"/>
      <c r="CD299" s="140"/>
      <c r="CE299" s="140"/>
      <c r="CF299" s="140"/>
      <c r="CG299" s="140"/>
      <c r="CH299" s="140"/>
      <c r="CI299" s="140"/>
      <c r="CJ299" s="140"/>
      <c r="CK299" s="140"/>
      <c r="CL299" s="140"/>
      <c r="CM299" s="140"/>
      <c r="CN299" s="140"/>
      <c r="CO299" s="140"/>
      <c r="CP299" s="140"/>
      <c r="CQ299" s="140"/>
      <c r="CR299" s="140"/>
      <c r="CS299" s="140"/>
      <c r="CT299" s="140"/>
      <c r="CU299" s="140"/>
      <c r="CV299" s="140"/>
      <c r="CW299" s="140"/>
      <c r="CX299" s="140"/>
      <c r="CY299" s="140"/>
      <c r="CZ299" s="140"/>
      <c r="DA299" s="140"/>
      <c r="DB299" s="140"/>
      <c r="DC299" s="140"/>
      <c r="DD299" s="140"/>
      <c r="DE299" s="140"/>
      <c r="DF299" s="140"/>
      <c r="DG299" s="140"/>
      <c r="DH299" s="140"/>
      <c r="DI299" s="140"/>
      <c r="DJ299" s="140"/>
      <c r="DK299" s="140"/>
      <c r="DL299" s="140"/>
      <c r="DM299" s="140"/>
      <c r="DN299" s="140"/>
      <c r="DO299" s="140"/>
      <c r="DP299" s="140"/>
      <c r="DQ299" s="140"/>
      <c r="DR299" s="140"/>
      <c r="DS299" s="140"/>
      <c r="DT299" s="140"/>
      <c r="DU299" s="140"/>
      <c r="DV299" s="140"/>
      <c r="DW299" s="140"/>
      <c r="DX299" s="140"/>
      <c r="DY299" s="140"/>
      <c r="DZ299" s="140"/>
      <c r="EA299" s="140"/>
      <c r="EB299" s="140"/>
      <c r="EC299" s="140"/>
      <c r="ED299" s="140"/>
      <c r="EE299" s="140"/>
      <c r="EF299" s="140"/>
      <c r="EG299" s="140"/>
      <c r="EH299" s="140"/>
      <c r="EI299" s="140"/>
      <c r="EJ299" s="140"/>
      <c r="EK299" s="140"/>
      <c r="EL299" s="140"/>
      <c r="EM299" s="140"/>
      <c r="EN299" s="140"/>
    </row>
    <row r="300" spans="1:145" ht="18.75" hidden="1" customHeight="1">
      <c r="A300" s="7"/>
      <c r="B300" s="18"/>
      <c r="C300" s="749" t="s">
        <v>153</v>
      </c>
      <c r="D300" s="750"/>
      <c r="E300" s="750"/>
      <c r="F300" s="750"/>
      <c r="G300" s="750"/>
      <c r="H300" s="750"/>
      <c r="I300" s="750"/>
      <c r="J300" s="750"/>
      <c r="K300" s="750"/>
      <c r="L300" s="750"/>
      <c r="M300" s="750"/>
      <c r="N300" s="751"/>
    </row>
    <row r="301" spans="1:145" ht="18.75" hidden="1" customHeight="1">
      <c r="A301" s="7"/>
      <c r="B301" s="18"/>
      <c r="C301" s="749" t="s">
        <v>154</v>
      </c>
      <c r="D301" s="750"/>
      <c r="E301" s="750"/>
      <c r="F301" s="750"/>
      <c r="G301" s="750"/>
      <c r="H301" s="750"/>
      <c r="I301" s="750"/>
      <c r="J301" s="750"/>
      <c r="K301" s="750"/>
      <c r="L301" s="750"/>
      <c r="M301" s="750"/>
      <c r="N301" s="751"/>
    </row>
    <row r="302" spans="1:145" ht="15" hidden="1" customHeight="1">
      <c r="A302" s="7"/>
      <c r="B302" s="8"/>
      <c r="C302" s="757" t="s">
        <v>155</v>
      </c>
      <c r="D302" s="758"/>
      <c r="E302" s="758"/>
      <c r="F302" s="758"/>
      <c r="G302" s="758"/>
      <c r="H302" s="758"/>
      <c r="I302" s="758"/>
      <c r="J302" s="758"/>
      <c r="K302" s="758"/>
      <c r="L302" s="758"/>
      <c r="M302" s="758"/>
      <c r="N302" s="759"/>
    </row>
    <row r="303" spans="1:145" ht="15" hidden="1" customHeight="1">
      <c r="A303" s="7"/>
      <c r="B303" s="8"/>
      <c r="C303" s="757" t="s">
        <v>156</v>
      </c>
      <c r="D303" s="758"/>
      <c r="E303" s="758"/>
      <c r="F303" s="758"/>
      <c r="G303" s="758"/>
      <c r="H303" s="758"/>
      <c r="I303" s="758"/>
      <c r="J303" s="758"/>
      <c r="K303" s="758"/>
      <c r="L303" s="758"/>
      <c r="M303" s="758"/>
      <c r="N303" s="759"/>
    </row>
    <row r="304" spans="1:145" s="14" customFormat="1" ht="25.5" hidden="1" customHeight="1">
      <c r="A304" s="9"/>
      <c r="B304" s="38" t="s">
        <v>157</v>
      </c>
      <c r="C304" s="364" t="s">
        <v>158</v>
      </c>
      <c r="D304" s="471" t="s">
        <v>15</v>
      </c>
      <c r="E304" s="338">
        <v>3811.663</v>
      </c>
      <c r="F304" s="338">
        <v>3811.663</v>
      </c>
      <c r="G304" s="426">
        <f>F304/E304*100</f>
        <v>100</v>
      </c>
      <c r="H304" s="462"/>
      <c r="I304" s="364" t="s">
        <v>159</v>
      </c>
      <c r="J304" s="12" t="s">
        <v>12</v>
      </c>
      <c r="K304" s="290">
        <v>3</v>
      </c>
      <c r="L304" s="290">
        <v>3</v>
      </c>
      <c r="M304" s="12">
        <v>1</v>
      </c>
      <c r="N304" s="459"/>
      <c r="O304" s="328"/>
      <c r="P304" s="404"/>
      <c r="Q304" s="404"/>
      <c r="R304" s="404"/>
      <c r="S304" s="404"/>
      <c r="T304" s="404"/>
      <c r="U304" s="404"/>
      <c r="V304" s="404"/>
      <c r="W304" s="404"/>
      <c r="X304" s="404"/>
      <c r="Y304" s="404"/>
      <c r="Z304" s="404"/>
      <c r="AA304" s="404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  <c r="BQ304" s="140"/>
      <c r="BR304" s="140"/>
      <c r="BS304" s="140"/>
      <c r="BT304" s="140"/>
      <c r="BU304" s="140"/>
      <c r="BV304" s="140"/>
      <c r="BW304" s="140"/>
      <c r="BX304" s="140"/>
      <c r="BY304" s="140"/>
      <c r="BZ304" s="140"/>
      <c r="CA304" s="140"/>
      <c r="CB304" s="140"/>
      <c r="CC304" s="140"/>
      <c r="CD304" s="140"/>
      <c r="CE304" s="140"/>
      <c r="CF304" s="140"/>
      <c r="CG304" s="140"/>
      <c r="CH304" s="140"/>
      <c r="CI304" s="140"/>
      <c r="CJ304" s="140"/>
      <c r="CK304" s="140"/>
      <c r="CL304" s="140"/>
      <c r="CM304" s="140"/>
      <c r="CN304" s="140"/>
      <c r="CO304" s="140"/>
      <c r="CP304" s="140"/>
      <c r="CQ304" s="140"/>
      <c r="CR304" s="140"/>
      <c r="CS304" s="140"/>
      <c r="CT304" s="140"/>
      <c r="CU304" s="140"/>
      <c r="CV304" s="140"/>
      <c r="CW304" s="140"/>
      <c r="CX304" s="140"/>
      <c r="CY304" s="140"/>
      <c r="CZ304" s="140"/>
      <c r="DA304" s="140"/>
      <c r="DB304" s="140"/>
      <c r="DC304" s="140"/>
      <c r="DD304" s="140"/>
      <c r="DE304" s="140"/>
      <c r="DF304" s="140"/>
      <c r="DG304" s="140"/>
      <c r="DH304" s="140"/>
      <c r="DI304" s="140"/>
      <c r="DJ304" s="140"/>
      <c r="DK304" s="140"/>
      <c r="DL304" s="140"/>
      <c r="DM304" s="140"/>
      <c r="DN304" s="140"/>
      <c r="DO304" s="140"/>
      <c r="DP304" s="140"/>
      <c r="DQ304" s="140"/>
      <c r="DR304" s="140"/>
      <c r="DS304" s="140"/>
      <c r="DT304" s="140"/>
      <c r="DU304" s="140"/>
      <c r="DV304" s="140"/>
      <c r="DW304" s="140"/>
      <c r="DX304" s="140"/>
      <c r="DY304" s="140"/>
      <c r="DZ304" s="140"/>
      <c r="EA304" s="140"/>
      <c r="EB304" s="140"/>
      <c r="EC304" s="140"/>
      <c r="ED304" s="140"/>
      <c r="EE304" s="140"/>
      <c r="EF304" s="140"/>
      <c r="EG304" s="140"/>
      <c r="EH304" s="140"/>
      <c r="EI304" s="140"/>
      <c r="EJ304" s="140"/>
      <c r="EK304" s="140"/>
      <c r="EL304" s="140"/>
      <c r="EM304" s="140"/>
      <c r="EN304" s="140"/>
    </row>
    <row r="305" spans="1:144" s="14" customFormat="1" ht="16.5" hidden="1" customHeight="1">
      <c r="A305" s="9"/>
      <c r="B305" s="44"/>
      <c r="C305" s="174" t="s">
        <v>160</v>
      </c>
      <c r="D305" s="44"/>
      <c r="E305" s="353">
        <f>E304</f>
        <v>3811.663</v>
      </c>
      <c r="F305" s="353">
        <f>F304</f>
        <v>3811.663</v>
      </c>
      <c r="G305" s="426">
        <f>F305/E305*100</f>
        <v>100</v>
      </c>
      <c r="H305" s="462" t="e">
        <f>#REF!/G305*100</f>
        <v>#REF!</v>
      </c>
      <c r="I305" s="16"/>
      <c r="J305" s="17"/>
      <c r="K305" s="308"/>
      <c r="L305" s="308"/>
      <c r="M305" s="25">
        <f>M304/1</f>
        <v>1</v>
      </c>
      <c r="N305" s="528" t="e">
        <f>M305/H305</f>
        <v>#REF!</v>
      </c>
      <c r="O305" s="328"/>
      <c r="P305" s="404"/>
      <c r="Q305" s="404"/>
      <c r="R305" s="404"/>
      <c r="S305" s="404"/>
      <c r="T305" s="404"/>
      <c r="U305" s="404"/>
      <c r="V305" s="404"/>
      <c r="W305" s="404"/>
      <c r="X305" s="404"/>
      <c r="Y305" s="404"/>
      <c r="Z305" s="404"/>
      <c r="AA305" s="404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  <c r="BQ305" s="140"/>
      <c r="BR305" s="140"/>
      <c r="BS305" s="140"/>
      <c r="BT305" s="140"/>
      <c r="BU305" s="140"/>
      <c r="BV305" s="140"/>
      <c r="BW305" s="140"/>
      <c r="BX305" s="140"/>
      <c r="BY305" s="140"/>
      <c r="BZ305" s="140"/>
      <c r="CA305" s="140"/>
      <c r="CB305" s="140"/>
      <c r="CC305" s="140"/>
      <c r="CD305" s="140"/>
      <c r="CE305" s="140"/>
      <c r="CF305" s="140"/>
      <c r="CG305" s="140"/>
      <c r="CH305" s="140"/>
      <c r="CI305" s="140"/>
      <c r="CJ305" s="140"/>
      <c r="CK305" s="140"/>
      <c r="CL305" s="140"/>
      <c r="CM305" s="140"/>
      <c r="CN305" s="140"/>
      <c r="CO305" s="140"/>
      <c r="CP305" s="140"/>
      <c r="CQ305" s="140"/>
      <c r="CR305" s="140"/>
      <c r="CS305" s="140"/>
      <c r="CT305" s="140"/>
      <c r="CU305" s="140"/>
      <c r="CV305" s="140"/>
      <c r="CW305" s="140"/>
      <c r="CX305" s="140"/>
      <c r="CY305" s="140"/>
      <c r="CZ305" s="140"/>
      <c r="DA305" s="140"/>
      <c r="DB305" s="140"/>
      <c r="DC305" s="140"/>
      <c r="DD305" s="140"/>
      <c r="DE305" s="140"/>
      <c r="DF305" s="140"/>
      <c r="DG305" s="140"/>
      <c r="DH305" s="140"/>
      <c r="DI305" s="140"/>
      <c r="DJ305" s="140"/>
      <c r="DK305" s="140"/>
      <c r="DL305" s="140"/>
      <c r="DM305" s="140"/>
      <c r="DN305" s="140"/>
      <c r="DO305" s="140"/>
      <c r="DP305" s="140"/>
      <c r="DQ305" s="140"/>
      <c r="DR305" s="140"/>
      <c r="DS305" s="140"/>
      <c r="DT305" s="140"/>
      <c r="DU305" s="140"/>
      <c r="DV305" s="140"/>
      <c r="DW305" s="140"/>
      <c r="DX305" s="140"/>
      <c r="DY305" s="140"/>
      <c r="DZ305" s="140"/>
      <c r="EA305" s="140"/>
      <c r="EB305" s="140"/>
      <c r="EC305" s="140"/>
      <c r="ED305" s="140"/>
      <c r="EE305" s="140"/>
      <c r="EF305" s="140"/>
      <c r="EG305" s="140"/>
      <c r="EH305" s="140"/>
      <c r="EI305" s="140"/>
      <c r="EJ305" s="140"/>
      <c r="EK305" s="140"/>
      <c r="EL305" s="140"/>
      <c r="EM305" s="140"/>
      <c r="EN305" s="140"/>
    </row>
    <row r="306" spans="1:144" ht="44.25" hidden="1" customHeight="1">
      <c r="A306" s="7"/>
      <c r="B306" s="18"/>
      <c r="C306" s="749" t="s">
        <v>161</v>
      </c>
      <c r="D306" s="750"/>
      <c r="E306" s="750"/>
      <c r="F306" s="750"/>
      <c r="G306" s="750"/>
      <c r="H306" s="750"/>
      <c r="I306" s="750"/>
      <c r="J306" s="750"/>
      <c r="K306" s="750"/>
      <c r="L306" s="750"/>
      <c r="M306" s="750"/>
      <c r="N306" s="751"/>
    </row>
    <row r="307" spans="1:144" s="23" customFormat="1" ht="19.5" hidden="1" customHeight="1">
      <c r="A307" s="20" t="e">
        <f>F307/F492*100</f>
        <v>#REF!</v>
      </c>
      <c r="B307" s="33"/>
      <c r="C307" s="173" t="s">
        <v>162</v>
      </c>
      <c r="D307" s="33"/>
      <c r="E307" s="349" t="e">
        <f>E305+E299+E284+#REF!+E266+E252</f>
        <v>#REF!</v>
      </c>
      <c r="F307" s="349" t="e">
        <f>F305+F299+F284+#REF!+F266+F252</f>
        <v>#REF!</v>
      </c>
      <c r="G307" s="426" t="e">
        <f>F307/E307*100</f>
        <v>#REF!</v>
      </c>
      <c r="H307" s="509" t="e">
        <f>#REF!/G307*100</f>
        <v>#REF!</v>
      </c>
      <c r="I307" s="752" t="s">
        <v>163</v>
      </c>
      <c r="J307" s="753"/>
      <c r="K307" s="753"/>
      <c r="L307" s="867"/>
      <c r="M307" s="36" t="e">
        <f>(M304+M297+M275+M269+#REF!+M262+M260+M256+M246+M241+M240+M239+M228+M225+M224+M223+M222+#REF!+#REF!)/19</f>
        <v>#REF!</v>
      </c>
      <c r="N307" s="541" t="e">
        <f>M307*0.4+H307*0.4+'[1]Внесение изменений'!H7*0.2</f>
        <v>#REF!</v>
      </c>
      <c r="O307" s="328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0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0"/>
      <c r="DH307" s="80"/>
      <c r="DI307" s="80"/>
      <c r="DJ307" s="80"/>
      <c r="DK307" s="80"/>
      <c r="DL307" s="80"/>
      <c r="DM307" s="80"/>
      <c r="DN307" s="80"/>
      <c r="DO307" s="80"/>
      <c r="DP307" s="80"/>
      <c r="DQ307" s="80"/>
      <c r="DR307" s="80"/>
      <c r="DS307" s="80"/>
      <c r="DT307" s="80"/>
      <c r="DU307" s="80"/>
      <c r="DV307" s="80"/>
      <c r="DW307" s="80"/>
      <c r="DX307" s="80"/>
      <c r="DY307" s="80"/>
      <c r="DZ307" s="80"/>
      <c r="EA307" s="80"/>
      <c r="EB307" s="80"/>
      <c r="EC307" s="80"/>
      <c r="ED307" s="80"/>
      <c r="EE307" s="80"/>
      <c r="EF307" s="80"/>
      <c r="EG307" s="80"/>
      <c r="EH307" s="80"/>
      <c r="EI307" s="80"/>
      <c r="EJ307" s="80"/>
      <c r="EK307" s="80"/>
      <c r="EL307" s="80"/>
      <c r="EM307" s="80"/>
      <c r="EN307" s="80"/>
    </row>
    <row r="308" spans="1:144" s="23" customFormat="1" ht="19.5" hidden="1" customHeight="1">
      <c r="A308" s="20" t="e">
        <f>E307-F307</f>
        <v>#REF!</v>
      </c>
      <c r="B308" s="33"/>
      <c r="C308" s="173" t="s">
        <v>164</v>
      </c>
      <c r="D308" s="33"/>
      <c r="E308" s="349" t="e">
        <f>E304+E297+E260+E257+E243+E229+E262+E270+E242+E228+E298+E283+E280+E277+#REF!+E264+#REF!+E224</f>
        <v>#REF!</v>
      </c>
      <c r="F308" s="349" t="e">
        <f>F304+F297+F260+F257+F243+F229+F262+F270+F242+F228+F298+F283+F280+F277+#REF!+F264+#REF!+F224</f>
        <v>#REF!</v>
      </c>
      <c r="G308" s="426" t="e">
        <f>F308/E308*100</f>
        <v>#REF!</v>
      </c>
      <c r="H308" s="509"/>
      <c r="I308" s="752"/>
      <c r="J308" s="753"/>
      <c r="K308" s="753"/>
      <c r="L308" s="867"/>
      <c r="M308" s="35"/>
      <c r="N308" s="541"/>
      <c r="O308" s="328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0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0"/>
      <c r="DH308" s="80"/>
      <c r="DI308" s="80"/>
      <c r="DJ308" s="80"/>
      <c r="DK308" s="80"/>
      <c r="DL308" s="80"/>
      <c r="DM308" s="80"/>
      <c r="DN308" s="80"/>
      <c r="DO308" s="80"/>
      <c r="DP308" s="80"/>
      <c r="DQ308" s="80"/>
      <c r="DR308" s="80"/>
      <c r="DS308" s="80"/>
      <c r="DT308" s="80"/>
      <c r="DU308" s="80"/>
      <c r="DV308" s="80"/>
      <c r="DW308" s="80"/>
      <c r="DX308" s="80"/>
      <c r="DY308" s="80"/>
      <c r="DZ308" s="80"/>
      <c r="EA308" s="80"/>
      <c r="EB308" s="80"/>
      <c r="EC308" s="80"/>
      <c r="ED308" s="80"/>
      <c r="EE308" s="80"/>
      <c r="EF308" s="80"/>
      <c r="EG308" s="80"/>
      <c r="EH308" s="80"/>
      <c r="EI308" s="80"/>
      <c r="EJ308" s="80"/>
      <c r="EK308" s="80"/>
      <c r="EL308" s="80"/>
      <c r="EM308" s="80"/>
      <c r="EN308" s="80"/>
    </row>
    <row r="309" spans="1:144" s="23" customFormat="1" ht="18.75" hidden="1">
      <c r="A309" s="20"/>
      <c r="B309" s="33"/>
      <c r="C309" s="173" t="s">
        <v>104</v>
      </c>
      <c r="D309" s="33"/>
      <c r="E309" s="349">
        <f>E258+E241+E271+E281+E278+E265+E225</f>
        <v>3423502.32</v>
      </c>
      <c r="F309" s="349">
        <f>F258+F241+F271+F281+F278+F265+F225</f>
        <v>3423502.32</v>
      </c>
      <c r="G309" s="426">
        <f>F309/E309*100</f>
        <v>100</v>
      </c>
      <c r="H309" s="509"/>
      <c r="I309" s="752"/>
      <c r="J309" s="753"/>
      <c r="K309" s="753"/>
      <c r="L309" s="753"/>
      <c r="M309" s="35"/>
      <c r="N309" s="541"/>
      <c r="O309" s="328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0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0"/>
      <c r="DV309" s="80"/>
      <c r="DW309" s="80"/>
      <c r="DX309" s="80"/>
      <c r="DY309" s="80"/>
      <c r="DZ309" s="80"/>
      <c r="EA309" s="80"/>
      <c r="EB309" s="80"/>
      <c r="EC309" s="80"/>
      <c r="ED309" s="80"/>
      <c r="EE309" s="80"/>
      <c r="EF309" s="80"/>
      <c r="EG309" s="80"/>
      <c r="EH309" s="80"/>
      <c r="EI309" s="80"/>
      <c r="EJ309" s="80"/>
      <c r="EK309" s="80"/>
      <c r="EL309" s="80"/>
      <c r="EM309" s="80"/>
      <c r="EN309" s="80"/>
    </row>
    <row r="310" spans="1:144" s="23" customFormat="1" ht="18.75" hidden="1">
      <c r="A310" s="20"/>
      <c r="B310" s="33"/>
      <c r="C310" s="173" t="s">
        <v>142</v>
      </c>
      <c r="D310" s="33"/>
      <c r="E310" s="349">
        <f>E240</f>
        <v>2117664</v>
      </c>
      <c r="F310" s="349">
        <f>F240</f>
        <v>2117664</v>
      </c>
      <c r="G310" s="426">
        <f>F310/E310*100</f>
        <v>100</v>
      </c>
      <c r="H310" s="509"/>
      <c r="I310" s="752"/>
      <c r="J310" s="753"/>
      <c r="K310" s="753"/>
      <c r="L310" s="753"/>
      <c r="M310" s="35"/>
      <c r="N310" s="541"/>
      <c r="O310" s="328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0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0"/>
      <c r="DH310" s="80"/>
      <c r="DI310" s="80"/>
      <c r="DJ310" s="80"/>
      <c r="DK310" s="80"/>
      <c r="DL310" s="80"/>
      <c r="DM310" s="80"/>
      <c r="DN310" s="80"/>
      <c r="DO310" s="80"/>
      <c r="DP310" s="80"/>
      <c r="DQ310" s="80"/>
      <c r="DR310" s="80"/>
      <c r="DS310" s="80"/>
      <c r="DT310" s="80"/>
      <c r="DU310" s="80"/>
      <c r="DV310" s="80"/>
      <c r="DW310" s="80"/>
      <c r="DX310" s="80"/>
      <c r="DY310" s="80"/>
      <c r="DZ310" s="80"/>
      <c r="EA310" s="80"/>
      <c r="EB310" s="80"/>
      <c r="EC310" s="80"/>
      <c r="ED310" s="80"/>
      <c r="EE310" s="80"/>
      <c r="EF310" s="80"/>
      <c r="EG310" s="80"/>
      <c r="EH310" s="80"/>
      <c r="EI310" s="80"/>
      <c r="EJ310" s="80"/>
      <c r="EK310" s="80"/>
      <c r="EL310" s="80"/>
      <c r="EM310" s="80"/>
      <c r="EN310" s="80"/>
    </row>
    <row r="311" spans="1:144" s="185" customFormat="1" ht="49.5" customHeight="1">
      <c r="B311" s="122" t="s">
        <v>497</v>
      </c>
      <c r="C311" s="754" t="s">
        <v>356</v>
      </c>
      <c r="D311" s="755"/>
      <c r="E311" s="755"/>
      <c r="F311" s="755"/>
      <c r="G311" s="755"/>
      <c r="H311" s="755"/>
      <c r="I311" s="755"/>
      <c r="J311" s="755"/>
      <c r="K311" s="755"/>
      <c r="L311" s="755"/>
      <c r="M311" s="755"/>
      <c r="N311" s="756"/>
      <c r="O311" s="328"/>
      <c r="P311" s="442"/>
      <c r="Q311" s="442"/>
      <c r="R311" s="442"/>
      <c r="S311" s="442"/>
      <c r="T311" s="442"/>
      <c r="U311" s="442"/>
      <c r="V311" s="442"/>
      <c r="W311" s="442"/>
      <c r="X311" s="442"/>
      <c r="Y311" s="442"/>
      <c r="Z311" s="442"/>
      <c r="AA311" s="442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  <c r="CJ311" s="137"/>
      <c r="CK311" s="137"/>
      <c r="CL311" s="137"/>
      <c r="CM311" s="137"/>
      <c r="CN311" s="137"/>
      <c r="CO311" s="137"/>
      <c r="CP311" s="137"/>
      <c r="CQ311" s="137"/>
      <c r="CR311" s="137"/>
      <c r="CS311" s="137"/>
      <c r="CT311" s="137"/>
      <c r="CU311" s="137"/>
      <c r="CV311" s="137"/>
      <c r="CW311" s="137"/>
      <c r="CX311" s="137"/>
      <c r="CY311" s="137"/>
      <c r="CZ311" s="137"/>
      <c r="DA311" s="137"/>
      <c r="DB311" s="137"/>
      <c r="DC311" s="137"/>
      <c r="DD311" s="137"/>
      <c r="DE311" s="137"/>
      <c r="DF311" s="137"/>
      <c r="DG311" s="137"/>
      <c r="DH311" s="137"/>
      <c r="DI311" s="137"/>
      <c r="DJ311" s="137"/>
      <c r="DK311" s="137"/>
      <c r="DL311" s="137"/>
      <c r="DM311" s="137"/>
      <c r="DN311" s="137"/>
      <c r="DO311" s="137"/>
      <c r="DP311" s="137"/>
      <c r="DQ311" s="137"/>
      <c r="DR311" s="137"/>
      <c r="DS311" s="137"/>
      <c r="DT311" s="137"/>
      <c r="DU311" s="137"/>
      <c r="DV311" s="137"/>
      <c r="DW311" s="137"/>
      <c r="DX311" s="137"/>
      <c r="DY311" s="137"/>
      <c r="DZ311" s="137"/>
      <c r="EA311" s="137"/>
      <c r="EB311" s="137"/>
      <c r="EC311" s="137"/>
      <c r="ED311" s="137"/>
      <c r="EE311" s="137"/>
      <c r="EF311" s="137"/>
      <c r="EG311" s="137"/>
      <c r="EH311" s="137"/>
      <c r="EI311" s="137"/>
      <c r="EJ311" s="137"/>
      <c r="EK311" s="137"/>
      <c r="EL311" s="137"/>
      <c r="EM311" s="137"/>
      <c r="EN311" s="137"/>
    </row>
    <row r="312" spans="1:144" s="67" customFormat="1" ht="36.75" customHeight="1">
      <c r="B312" s="38"/>
      <c r="C312" s="784" t="s">
        <v>357</v>
      </c>
      <c r="D312" s="865"/>
      <c r="E312" s="865"/>
      <c r="F312" s="865"/>
      <c r="G312" s="865"/>
      <c r="H312" s="865"/>
      <c r="I312" s="865"/>
      <c r="J312" s="865"/>
      <c r="K312" s="865"/>
      <c r="L312" s="865"/>
      <c r="M312" s="865"/>
      <c r="N312" s="866"/>
      <c r="O312" s="328"/>
      <c r="P312" s="442"/>
      <c r="Q312" s="442"/>
      <c r="R312" s="442"/>
      <c r="S312" s="442"/>
      <c r="T312" s="442"/>
      <c r="U312" s="442"/>
      <c r="V312" s="442"/>
      <c r="W312" s="442"/>
      <c r="X312" s="442"/>
      <c r="Y312" s="442"/>
      <c r="Z312" s="442"/>
      <c r="AA312" s="442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  <c r="CJ312" s="137"/>
      <c r="CK312" s="137"/>
      <c r="CL312" s="137"/>
      <c r="CM312" s="137"/>
      <c r="CN312" s="137"/>
      <c r="CO312" s="137"/>
      <c r="CP312" s="137"/>
      <c r="CQ312" s="137"/>
      <c r="CR312" s="137"/>
      <c r="CS312" s="137"/>
      <c r="CT312" s="137"/>
      <c r="CU312" s="137"/>
      <c r="CV312" s="137"/>
      <c r="CW312" s="137"/>
      <c r="CX312" s="137"/>
      <c r="CY312" s="137"/>
      <c r="CZ312" s="137"/>
      <c r="DA312" s="137"/>
      <c r="DB312" s="137"/>
      <c r="DC312" s="137"/>
      <c r="DD312" s="137"/>
      <c r="DE312" s="137"/>
      <c r="DF312" s="137"/>
      <c r="DG312" s="137"/>
      <c r="DH312" s="137"/>
      <c r="DI312" s="137"/>
      <c r="DJ312" s="137"/>
      <c r="DK312" s="137"/>
      <c r="DL312" s="137"/>
      <c r="DM312" s="137"/>
      <c r="DN312" s="137"/>
      <c r="DO312" s="137"/>
      <c r="DP312" s="137"/>
      <c r="DQ312" s="137"/>
      <c r="DR312" s="137"/>
      <c r="DS312" s="137"/>
      <c r="DT312" s="137"/>
      <c r="DU312" s="137"/>
      <c r="DV312" s="137"/>
      <c r="DW312" s="137"/>
      <c r="DX312" s="137"/>
      <c r="DY312" s="137"/>
      <c r="DZ312" s="137"/>
      <c r="EA312" s="137"/>
      <c r="EB312" s="137"/>
      <c r="EC312" s="137"/>
      <c r="ED312" s="137"/>
      <c r="EE312" s="137"/>
      <c r="EF312" s="137"/>
      <c r="EG312" s="137"/>
      <c r="EH312" s="137"/>
      <c r="EI312" s="137"/>
      <c r="EJ312" s="137"/>
      <c r="EK312" s="137"/>
      <c r="EL312" s="137"/>
      <c r="EM312" s="137"/>
      <c r="EN312" s="137"/>
    </row>
    <row r="313" spans="1:144" s="67" customFormat="1" ht="42" customHeight="1">
      <c r="B313" s="38"/>
      <c r="C313" s="784" t="s">
        <v>358</v>
      </c>
      <c r="D313" s="785"/>
      <c r="E313" s="785"/>
      <c r="F313" s="785"/>
      <c r="G313" s="785"/>
      <c r="H313" s="785"/>
      <c r="I313" s="785"/>
      <c r="J313" s="785"/>
      <c r="K313" s="785"/>
      <c r="L313" s="785"/>
      <c r="M313" s="785"/>
      <c r="N313" s="786"/>
      <c r="O313" s="328"/>
      <c r="P313" s="442"/>
      <c r="Q313" s="442"/>
      <c r="R313" s="442"/>
      <c r="S313" s="442"/>
      <c r="T313" s="442"/>
      <c r="U313" s="442"/>
      <c r="V313" s="442"/>
      <c r="W313" s="442"/>
      <c r="X313" s="442"/>
      <c r="Y313" s="442"/>
      <c r="Z313" s="442"/>
      <c r="AA313" s="442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  <c r="CM313" s="137"/>
      <c r="CN313" s="137"/>
      <c r="CO313" s="137"/>
      <c r="CP313" s="137"/>
      <c r="CQ313" s="137"/>
      <c r="CR313" s="137"/>
      <c r="CS313" s="137"/>
      <c r="CT313" s="137"/>
      <c r="CU313" s="137"/>
      <c r="CV313" s="137"/>
      <c r="CW313" s="137"/>
      <c r="CX313" s="137"/>
      <c r="CY313" s="137"/>
      <c r="CZ313" s="137"/>
      <c r="DA313" s="137"/>
      <c r="DB313" s="137"/>
      <c r="DC313" s="137"/>
      <c r="DD313" s="137"/>
      <c r="DE313" s="137"/>
      <c r="DF313" s="137"/>
      <c r="DG313" s="137"/>
      <c r="DH313" s="137"/>
      <c r="DI313" s="137"/>
      <c r="DJ313" s="137"/>
      <c r="DK313" s="137"/>
      <c r="DL313" s="137"/>
      <c r="DM313" s="137"/>
      <c r="DN313" s="137"/>
      <c r="DO313" s="137"/>
      <c r="DP313" s="137"/>
      <c r="DQ313" s="137"/>
      <c r="DR313" s="137"/>
      <c r="DS313" s="137"/>
      <c r="DT313" s="137"/>
      <c r="DU313" s="137"/>
      <c r="DV313" s="137"/>
      <c r="DW313" s="137"/>
      <c r="DX313" s="137"/>
      <c r="DY313" s="137"/>
      <c r="DZ313" s="137"/>
      <c r="EA313" s="137"/>
      <c r="EB313" s="137"/>
      <c r="EC313" s="137"/>
      <c r="ED313" s="137"/>
      <c r="EE313" s="137"/>
      <c r="EF313" s="137"/>
      <c r="EG313" s="137"/>
      <c r="EH313" s="137"/>
      <c r="EI313" s="137"/>
      <c r="EJ313" s="137"/>
      <c r="EK313" s="137"/>
      <c r="EL313" s="137"/>
      <c r="EM313" s="137"/>
      <c r="EN313" s="137"/>
    </row>
    <row r="314" spans="1:144" s="67" customFormat="1" ht="24.75" customHeight="1">
      <c r="B314" s="38"/>
      <c r="C314" s="784" t="s">
        <v>360</v>
      </c>
      <c r="D314" s="785"/>
      <c r="E314" s="785"/>
      <c r="F314" s="785"/>
      <c r="G314" s="785"/>
      <c r="H314" s="785"/>
      <c r="I314" s="785"/>
      <c r="J314" s="785"/>
      <c r="K314" s="785"/>
      <c r="L314" s="785"/>
      <c r="M314" s="785"/>
      <c r="N314" s="786"/>
      <c r="O314" s="328"/>
      <c r="P314" s="442"/>
      <c r="Q314" s="442"/>
      <c r="R314" s="442"/>
      <c r="S314" s="442"/>
      <c r="T314" s="442"/>
      <c r="U314" s="442"/>
      <c r="V314" s="442"/>
      <c r="W314" s="442"/>
      <c r="X314" s="442"/>
      <c r="Y314" s="442"/>
      <c r="Z314" s="442"/>
      <c r="AA314" s="442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7"/>
      <c r="BW314" s="137"/>
      <c r="BX314" s="137"/>
      <c r="BY314" s="137"/>
      <c r="BZ314" s="137"/>
      <c r="CA314" s="137"/>
      <c r="CB314" s="137"/>
      <c r="CC314" s="137"/>
      <c r="CD314" s="137"/>
      <c r="CE314" s="137"/>
      <c r="CF314" s="137"/>
      <c r="CG314" s="137"/>
      <c r="CH314" s="137"/>
      <c r="CI314" s="137"/>
      <c r="CJ314" s="137"/>
      <c r="CK314" s="137"/>
      <c r="CL314" s="137"/>
      <c r="CM314" s="137"/>
      <c r="CN314" s="137"/>
      <c r="CO314" s="137"/>
      <c r="CP314" s="137"/>
      <c r="CQ314" s="137"/>
      <c r="CR314" s="137"/>
      <c r="CS314" s="137"/>
      <c r="CT314" s="137"/>
      <c r="CU314" s="137"/>
      <c r="CV314" s="137"/>
      <c r="CW314" s="137"/>
      <c r="CX314" s="137"/>
      <c r="CY314" s="137"/>
      <c r="CZ314" s="137"/>
      <c r="DA314" s="137"/>
      <c r="DB314" s="137"/>
      <c r="DC314" s="137"/>
      <c r="DD314" s="137"/>
      <c r="DE314" s="137"/>
      <c r="DF314" s="137"/>
      <c r="DG314" s="137"/>
      <c r="DH314" s="137"/>
      <c r="DI314" s="137"/>
      <c r="DJ314" s="137"/>
      <c r="DK314" s="137"/>
      <c r="DL314" s="137"/>
      <c r="DM314" s="137"/>
      <c r="DN314" s="137"/>
      <c r="DO314" s="137"/>
      <c r="DP314" s="137"/>
      <c r="DQ314" s="137"/>
      <c r="DR314" s="137"/>
      <c r="DS314" s="137"/>
      <c r="DT314" s="137"/>
      <c r="DU314" s="137"/>
      <c r="DV314" s="137"/>
      <c r="DW314" s="137"/>
      <c r="DX314" s="137"/>
      <c r="DY314" s="137"/>
      <c r="DZ314" s="137"/>
      <c r="EA314" s="137"/>
      <c r="EB314" s="137"/>
      <c r="EC314" s="137"/>
      <c r="ED314" s="137"/>
      <c r="EE314" s="137"/>
      <c r="EF314" s="137"/>
      <c r="EG314" s="137"/>
      <c r="EH314" s="137"/>
      <c r="EI314" s="137"/>
      <c r="EJ314" s="137"/>
      <c r="EK314" s="137"/>
      <c r="EL314" s="137"/>
      <c r="EM314" s="137"/>
      <c r="EN314" s="137"/>
    </row>
    <row r="315" spans="1:144" s="67" customFormat="1" ht="28.5" customHeight="1">
      <c r="B315" s="38"/>
      <c r="C315" s="784" t="s">
        <v>359</v>
      </c>
      <c r="D315" s="785"/>
      <c r="E315" s="785"/>
      <c r="F315" s="785"/>
      <c r="G315" s="785"/>
      <c r="H315" s="785"/>
      <c r="I315" s="785"/>
      <c r="J315" s="785"/>
      <c r="K315" s="785"/>
      <c r="L315" s="785"/>
      <c r="M315" s="785"/>
      <c r="N315" s="786"/>
      <c r="O315" s="328"/>
      <c r="P315" s="448"/>
      <c r="Q315" s="448"/>
      <c r="R315" s="448"/>
      <c r="S315" s="448"/>
      <c r="T315" s="448"/>
      <c r="U315" s="448"/>
      <c r="V315" s="448"/>
      <c r="W315" s="448"/>
      <c r="X315" s="442"/>
      <c r="Y315" s="442"/>
      <c r="Z315" s="442"/>
      <c r="AA315" s="442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  <c r="BM315" s="137"/>
      <c r="BN315" s="137"/>
      <c r="BO315" s="137"/>
      <c r="BP315" s="137"/>
      <c r="BQ315" s="137"/>
      <c r="BR315" s="137"/>
      <c r="BS315" s="137"/>
      <c r="BT315" s="137"/>
      <c r="BU315" s="137"/>
      <c r="BV315" s="137"/>
      <c r="BW315" s="137"/>
      <c r="BX315" s="137"/>
      <c r="BY315" s="137"/>
      <c r="BZ315" s="137"/>
      <c r="CA315" s="137"/>
      <c r="CB315" s="137"/>
      <c r="CC315" s="137"/>
      <c r="CD315" s="137"/>
      <c r="CE315" s="137"/>
      <c r="CF315" s="137"/>
      <c r="CG315" s="137"/>
      <c r="CH315" s="137"/>
      <c r="CI315" s="137"/>
      <c r="CJ315" s="137"/>
      <c r="CK315" s="137"/>
      <c r="CL315" s="137"/>
      <c r="CM315" s="137"/>
      <c r="CN315" s="137"/>
      <c r="CO315" s="137"/>
      <c r="CP315" s="137"/>
      <c r="CQ315" s="137"/>
      <c r="CR315" s="137"/>
      <c r="CS315" s="137"/>
      <c r="CT315" s="137"/>
      <c r="CU315" s="137"/>
      <c r="CV315" s="137"/>
      <c r="CW315" s="137"/>
      <c r="CX315" s="137"/>
      <c r="CY315" s="137"/>
      <c r="CZ315" s="137"/>
      <c r="DA315" s="137"/>
      <c r="DB315" s="137"/>
      <c r="DC315" s="137"/>
      <c r="DD315" s="137"/>
      <c r="DE315" s="137"/>
      <c r="DF315" s="137"/>
      <c r="DG315" s="137"/>
      <c r="DH315" s="137"/>
      <c r="DI315" s="137"/>
      <c r="DJ315" s="137"/>
      <c r="DK315" s="137"/>
      <c r="DL315" s="137"/>
      <c r="DM315" s="137"/>
      <c r="DN315" s="137"/>
      <c r="DO315" s="137"/>
      <c r="DP315" s="137"/>
      <c r="DQ315" s="137"/>
      <c r="DR315" s="137"/>
      <c r="DS315" s="137"/>
      <c r="DT315" s="137"/>
      <c r="DU315" s="137"/>
      <c r="DV315" s="137"/>
      <c r="DW315" s="137"/>
      <c r="DX315" s="137"/>
      <c r="DY315" s="137"/>
      <c r="DZ315" s="137"/>
      <c r="EA315" s="137"/>
      <c r="EB315" s="137"/>
      <c r="EC315" s="137"/>
      <c r="ED315" s="137"/>
      <c r="EE315" s="137"/>
      <c r="EF315" s="137"/>
      <c r="EG315" s="137"/>
      <c r="EH315" s="137"/>
      <c r="EI315" s="137"/>
      <c r="EJ315" s="137"/>
      <c r="EK315" s="137"/>
      <c r="EL315" s="137"/>
      <c r="EM315" s="137"/>
      <c r="EN315" s="137"/>
    </row>
    <row r="316" spans="1:144" s="209" customFormat="1" ht="49.5" customHeight="1">
      <c r="B316" s="24"/>
      <c r="C316" s="749" t="s">
        <v>689</v>
      </c>
      <c r="D316" s="750"/>
      <c r="E316" s="750"/>
      <c r="F316" s="750"/>
      <c r="G316" s="750"/>
      <c r="H316" s="750"/>
      <c r="I316" s="750"/>
      <c r="J316" s="750"/>
      <c r="K316" s="750"/>
      <c r="L316" s="750"/>
      <c r="M316" s="750"/>
      <c r="N316" s="751"/>
      <c r="O316" s="328"/>
      <c r="P316" s="421"/>
      <c r="Q316" s="421"/>
      <c r="R316" s="421"/>
      <c r="S316" s="421"/>
      <c r="T316" s="421"/>
      <c r="U316" s="421"/>
      <c r="V316" s="421"/>
      <c r="W316" s="421"/>
      <c r="X316" s="448"/>
      <c r="Y316" s="448"/>
      <c r="Z316" s="448"/>
      <c r="AA316" s="448"/>
      <c r="AB316" s="266"/>
      <c r="AC316" s="266"/>
      <c r="AD316" s="266"/>
      <c r="AE316" s="266"/>
      <c r="AF316" s="266"/>
      <c r="AG316" s="266"/>
      <c r="AH316" s="266"/>
      <c r="AI316" s="266"/>
      <c r="AJ316" s="266"/>
      <c r="AK316" s="266"/>
      <c r="AL316" s="266"/>
      <c r="AM316" s="266"/>
      <c r="AN316" s="266"/>
      <c r="AO316" s="266"/>
      <c r="AP316" s="266"/>
      <c r="AQ316" s="266"/>
      <c r="AR316" s="266"/>
      <c r="AS316" s="266"/>
      <c r="AT316" s="266"/>
      <c r="AU316" s="266"/>
      <c r="AV316" s="266"/>
      <c r="AW316" s="266"/>
      <c r="AX316" s="266"/>
      <c r="AY316" s="266"/>
      <c r="AZ316" s="266"/>
      <c r="BA316" s="266"/>
      <c r="BB316" s="266"/>
      <c r="BC316" s="266"/>
      <c r="BD316" s="266"/>
      <c r="BE316" s="266"/>
      <c r="BF316" s="266"/>
      <c r="BG316" s="266"/>
      <c r="BH316" s="266"/>
      <c r="BI316" s="266"/>
      <c r="BJ316" s="266"/>
      <c r="BK316" s="266"/>
      <c r="BL316" s="266"/>
      <c r="BM316" s="266"/>
      <c r="BN316" s="266"/>
      <c r="BO316" s="266"/>
      <c r="BP316" s="266"/>
      <c r="BQ316" s="266"/>
      <c r="BR316" s="266"/>
      <c r="BS316" s="266"/>
      <c r="BT316" s="266"/>
      <c r="BU316" s="266"/>
      <c r="BV316" s="266"/>
      <c r="BW316" s="266"/>
      <c r="BX316" s="266"/>
      <c r="BY316" s="266"/>
      <c r="BZ316" s="266"/>
      <c r="CA316" s="266"/>
      <c r="CB316" s="266"/>
      <c r="CC316" s="266"/>
      <c r="CD316" s="266"/>
      <c r="CE316" s="266"/>
      <c r="CF316" s="266"/>
      <c r="CG316" s="266"/>
      <c r="CH316" s="266"/>
      <c r="CI316" s="266"/>
      <c r="CJ316" s="266"/>
      <c r="CK316" s="266"/>
      <c r="CL316" s="266"/>
      <c r="CM316" s="266"/>
      <c r="CN316" s="266"/>
      <c r="CO316" s="266"/>
      <c r="CP316" s="266"/>
      <c r="CQ316" s="266"/>
      <c r="CR316" s="266"/>
      <c r="CS316" s="266"/>
      <c r="CT316" s="266"/>
      <c r="CU316" s="266"/>
      <c r="CV316" s="266"/>
      <c r="CW316" s="266"/>
      <c r="CX316" s="266"/>
      <c r="CY316" s="266"/>
      <c r="CZ316" s="266"/>
      <c r="DA316" s="266"/>
      <c r="DB316" s="266"/>
      <c r="DC316" s="266"/>
      <c r="DD316" s="266"/>
      <c r="DE316" s="266"/>
      <c r="DF316" s="266"/>
      <c r="DG316" s="266"/>
      <c r="DH316" s="266"/>
      <c r="DI316" s="266"/>
      <c r="DJ316" s="266"/>
      <c r="DK316" s="266"/>
      <c r="DL316" s="266"/>
      <c r="DM316" s="266"/>
      <c r="DN316" s="266"/>
      <c r="DO316" s="266"/>
      <c r="DP316" s="266"/>
      <c r="DQ316" s="266"/>
      <c r="DR316" s="266"/>
      <c r="DS316" s="266"/>
      <c r="DT316" s="266"/>
      <c r="DU316" s="266"/>
      <c r="DV316" s="266"/>
      <c r="DW316" s="266"/>
      <c r="DX316" s="266"/>
      <c r="DY316" s="266"/>
      <c r="DZ316" s="266"/>
      <c r="EA316" s="266"/>
      <c r="EB316" s="266"/>
      <c r="EC316" s="266"/>
      <c r="ED316" s="266"/>
      <c r="EE316" s="266"/>
      <c r="EF316" s="266"/>
      <c r="EG316" s="266"/>
      <c r="EH316" s="266"/>
      <c r="EI316" s="266"/>
      <c r="EJ316" s="266"/>
      <c r="EK316" s="266"/>
      <c r="EL316" s="266"/>
      <c r="EM316" s="266"/>
      <c r="EN316" s="266"/>
    </row>
    <row r="317" spans="1:144" s="127" customFormat="1" ht="31.5" customHeight="1">
      <c r="B317" s="213"/>
      <c r="C317" s="784" t="s">
        <v>506</v>
      </c>
      <c r="D317" s="785"/>
      <c r="E317" s="785"/>
      <c r="F317" s="785"/>
      <c r="G317" s="785"/>
      <c r="H317" s="785"/>
      <c r="I317" s="785"/>
      <c r="J317" s="785"/>
      <c r="K317" s="785"/>
      <c r="L317" s="785"/>
      <c r="M317" s="785"/>
      <c r="N317" s="786"/>
      <c r="O317" s="328"/>
      <c r="P317" s="421"/>
      <c r="Q317" s="421"/>
      <c r="R317" s="421"/>
      <c r="S317" s="421"/>
      <c r="T317" s="421"/>
      <c r="U317" s="421"/>
      <c r="V317" s="421"/>
      <c r="W317" s="421"/>
      <c r="X317" s="421"/>
      <c r="Y317" s="421"/>
      <c r="Z317" s="421"/>
      <c r="AA317" s="421"/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  <c r="BI317" s="139"/>
      <c r="BJ317" s="139"/>
      <c r="BK317" s="139"/>
      <c r="BL317" s="139"/>
      <c r="BM317" s="139"/>
      <c r="BN317" s="139"/>
      <c r="BO317" s="139"/>
      <c r="BP317" s="139"/>
      <c r="BQ317" s="139"/>
      <c r="BR317" s="139"/>
      <c r="BS317" s="139"/>
      <c r="BT317" s="139"/>
      <c r="BU317" s="139"/>
      <c r="BV317" s="139"/>
      <c r="BW317" s="139"/>
      <c r="BX317" s="139"/>
      <c r="BY317" s="139"/>
      <c r="BZ317" s="139"/>
      <c r="CA317" s="139"/>
      <c r="CB317" s="139"/>
      <c r="CC317" s="139"/>
      <c r="CD317" s="139"/>
      <c r="CE317" s="139"/>
      <c r="CF317" s="139"/>
      <c r="CG317" s="139"/>
      <c r="CH317" s="139"/>
      <c r="CI317" s="139"/>
      <c r="CJ317" s="139"/>
      <c r="CK317" s="139"/>
      <c r="CL317" s="139"/>
      <c r="CM317" s="139"/>
      <c r="CN317" s="139"/>
      <c r="CO317" s="139"/>
      <c r="CP317" s="139"/>
      <c r="CQ317" s="139"/>
      <c r="CR317" s="139"/>
      <c r="CS317" s="139"/>
      <c r="CT317" s="139"/>
      <c r="CU317" s="139"/>
      <c r="CV317" s="139"/>
      <c r="CW317" s="139"/>
      <c r="CX317" s="139"/>
      <c r="CY317" s="139"/>
      <c r="CZ317" s="139"/>
      <c r="DA317" s="139"/>
      <c r="DB317" s="139"/>
      <c r="DC317" s="139"/>
      <c r="DD317" s="139"/>
      <c r="DE317" s="139"/>
      <c r="DF317" s="139"/>
      <c r="DG317" s="139"/>
      <c r="DH317" s="139"/>
      <c r="DI317" s="139"/>
      <c r="DJ317" s="139"/>
      <c r="DK317" s="139"/>
      <c r="DL317" s="139"/>
      <c r="DM317" s="139"/>
      <c r="DN317" s="139"/>
      <c r="DO317" s="139"/>
      <c r="DP317" s="139"/>
      <c r="DQ317" s="139"/>
      <c r="DR317" s="139"/>
      <c r="DS317" s="139"/>
      <c r="DT317" s="139"/>
      <c r="DU317" s="139"/>
      <c r="DV317" s="139"/>
      <c r="DW317" s="139"/>
      <c r="DX317" s="139"/>
      <c r="DY317" s="139"/>
      <c r="DZ317" s="139"/>
      <c r="EA317" s="139"/>
      <c r="EB317" s="139"/>
      <c r="EC317" s="139"/>
      <c r="ED317" s="139"/>
      <c r="EE317" s="139"/>
      <c r="EF317" s="139"/>
      <c r="EG317" s="139"/>
      <c r="EH317" s="139"/>
      <c r="EI317" s="139"/>
      <c r="EJ317" s="139"/>
      <c r="EK317" s="139"/>
      <c r="EL317" s="139"/>
      <c r="EM317" s="139"/>
      <c r="EN317" s="139"/>
    </row>
    <row r="318" spans="1:144" s="127" customFormat="1" ht="41.25" customHeight="1">
      <c r="B318" s="373" t="s">
        <v>498</v>
      </c>
      <c r="C318" s="784" t="s">
        <v>361</v>
      </c>
      <c r="D318" s="785"/>
      <c r="E318" s="785"/>
      <c r="F318" s="785"/>
      <c r="G318" s="785"/>
      <c r="H318" s="785"/>
      <c r="I318" s="785"/>
      <c r="J318" s="785"/>
      <c r="K318" s="785"/>
      <c r="L318" s="785"/>
      <c r="M318" s="785"/>
      <c r="N318" s="786"/>
      <c r="O318" s="328"/>
      <c r="P318" s="442"/>
      <c r="Q318" s="442"/>
      <c r="R318" s="442"/>
      <c r="S318" s="442"/>
      <c r="T318" s="442"/>
      <c r="U318" s="442"/>
      <c r="V318" s="442"/>
      <c r="W318" s="442"/>
      <c r="X318" s="421"/>
      <c r="Y318" s="421"/>
      <c r="Z318" s="421"/>
      <c r="AA318" s="421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/>
      <c r="BG318" s="139"/>
      <c r="BH318" s="139"/>
      <c r="BI318" s="139"/>
      <c r="BJ318" s="139"/>
      <c r="BK318" s="139"/>
      <c r="BL318" s="139"/>
      <c r="BM318" s="139"/>
      <c r="BN318" s="139"/>
      <c r="BO318" s="139"/>
      <c r="BP318" s="139"/>
      <c r="BQ318" s="139"/>
      <c r="BR318" s="139"/>
      <c r="BS318" s="139"/>
      <c r="BT318" s="139"/>
      <c r="BU318" s="139"/>
      <c r="BV318" s="139"/>
      <c r="BW318" s="139"/>
      <c r="BX318" s="139"/>
      <c r="BY318" s="139"/>
      <c r="BZ318" s="139"/>
      <c r="CA318" s="139"/>
      <c r="CB318" s="139"/>
      <c r="CC318" s="139"/>
      <c r="CD318" s="139"/>
      <c r="CE318" s="139"/>
      <c r="CF318" s="139"/>
      <c r="CG318" s="139"/>
      <c r="CH318" s="139"/>
      <c r="CI318" s="139"/>
      <c r="CJ318" s="139"/>
      <c r="CK318" s="139"/>
      <c r="CL318" s="139"/>
      <c r="CM318" s="139"/>
      <c r="CN318" s="139"/>
      <c r="CO318" s="139"/>
      <c r="CP318" s="139"/>
      <c r="CQ318" s="139"/>
      <c r="CR318" s="139"/>
      <c r="CS318" s="139"/>
      <c r="CT318" s="139"/>
      <c r="CU318" s="139"/>
      <c r="CV318" s="139"/>
      <c r="CW318" s="139"/>
      <c r="CX318" s="139"/>
      <c r="CY318" s="139"/>
      <c r="CZ318" s="139"/>
      <c r="DA318" s="139"/>
      <c r="DB318" s="139"/>
      <c r="DC318" s="139"/>
      <c r="DD318" s="139"/>
      <c r="DE318" s="139"/>
      <c r="DF318" s="139"/>
      <c r="DG318" s="139"/>
      <c r="DH318" s="139"/>
      <c r="DI318" s="139"/>
      <c r="DJ318" s="139"/>
      <c r="DK318" s="139"/>
      <c r="DL318" s="139"/>
      <c r="DM318" s="139"/>
      <c r="DN318" s="139"/>
      <c r="DO318" s="139"/>
      <c r="DP318" s="139"/>
      <c r="DQ318" s="139"/>
      <c r="DR318" s="139"/>
      <c r="DS318" s="139"/>
      <c r="DT318" s="139"/>
      <c r="DU318" s="139"/>
      <c r="DV318" s="139"/>
      <c r="DW318" s="139"/>
      <c r="DX318" s="139"/>
      <c r="DY318" s="139"/>
      <c r="DZ318" s="139"/>
      <c r="EA318" s="139"/>
      <c r="EB318" s="139"/>
      <c r="EC318" s="139"/>
      <c r="ED318" s="139"/>
      <c r="EE318" s="139"/>
      <c r="EF318" s="139"/>
      <c r="EG318" s="139"/>
      <c r="EH318" s="139"/>
      <c r="EI318" s="139"/>
      <c r="EJ318" s="139"/>
      <c r="EK318" s="139"/>
      <c r="EL318" s="139"/>
      <c r="EM318" s="139"/>
      <c r="EN318" s="139"/>
    </row>
    <row r="319" spans="1:144" s="67" customFormat="1" ht="78.75" customHeight="1">
      <c r="B319" s="102" t="s">
        <v>499</v>
      </c>
      <c r="C319" s="214" t="s">
        <v>743</v>
      </c>
      <c r="D319" s="102" t="s">
        <v>369</v>
      </c>
      <c r="E319" s="386">
        <v>1687800</v>
      </c>
      <c r="F319" s="386">
        <v>1687800</v>
      </c>
      <c r="G319" s="119">
        <v>100</v>
      </c>
      <c r="H319" s="607">
        <v>1</v>
      </c>
      <c r="I319" s="49" t="s">
        <v>437</v>
      </c>
      <c r="J319" s="50" t="s">
        <v>12</v>
      </c>
      <c r="K319" s="310">
        <v>35</v>
      </c>
      <c r="L319" s="310">
        <v>38.1</v>
      </c>
      <c r="M319" s="253">
        <v>100</v>
      </c>
      <c r="N319" s="287">
        <v>1</v>
      </c>
      <c r="O319" s="328"/>
      <c r="P319" s="442"/>
      <c r="Q319" s="442"/>
      <c r="R319" s="442"/>
      <c r="S319" s="442"/>
      <c r="T319" s="442"/>
      <c r="U319" s="442"/>
      <c r="V319" s="442"/>
      <c r="W319" s="442"/>
      <c r="X319" s="442"/>
      <c r="Y319" s="442"/>
      <c r="Z319" s="442"/>
      <c r="AA319" s="442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  <c r="CJ319" s="137"/>
      <c r="CK319" s="137"/>
      <c r="CL319" s="137"/>
      <c r="CM319" s="137"/>
      <c r="CN319" s="137"/>
      <c r="CO319" s="137"/>
      <c r="CP319" s="137"/>
      <c r="CQ319" s="137"/>
      <c r="CR319" s="137"/>
      <c r="CS319" s="137"/>
      <c r="CT319" s="137"/>
      <c r="CU319" s="137"/>
      <c r="CV319" s="137"/>
      <c r="CW319" s="137"/>
      <c r="CX319" s="137"/>
      <c r="CY319" s="137"/>
      <c r="CZ319" s="137"/>
      <c r="DA319" s="137"/>
      <c r="DB319" s="137"/>
      <c r="DC319" s="137"/>
      <c r="DD319" s="137"/>
      <c r="DE319" s="137"/>
      <c r="DF319" s="137"/>
      <c r="DG319" s="137"/>
      <c r="DH319" s="137"/>
      <c r="DI319" s="137"/>
      <c r="DJ319" s="137"/>
      <c r="DK319" s="137"/>
      <c r="DL319" s="137"/>
      <c r="DM319" s="137"/>
      <c r="DN319" s="137"/>
      <c r="DO319" s="137"/>
      <c r="DP319" s="137"/>
      <c r="DQ319" s="137"/>
      <c r="DR319" s="137"/>
      <c r="DS319" s="137"/>
      <c r="DT319" s="137"/>
      <c r="DU319" s="137"/>
      <c r="DV319" s="137"/>
      <c r="DW319" s="137"/>
      <c r="DX319" s="137"/>
      <c r="DY319" s="137"/>
      <c r="DZ319" s="137"/>
      <c r="EA319" s="137"/>
      <c r="EB319" s="137"/>
      <c r="EC319" s="137"/>
      <c r="ED319" s="137"/>
      <c r="EE319" s="137"/>
      <c r="EF319" s="137"/>
      <c r="EG319" s="137"/>
      <c r="EH319" s="137"/>
      <c r="EI319" s="137"/>
      <c r="EJ319" s="137"/>
      <c r="EK319" s="137"/>
      <c r="EL319" s="137"/>
      <c r="EM319" s="137"/>
      <c r="EN319" s="137"/>
    </row>
    <row r="320" spans="1:144" s="67" customFormat="1" ht="68.25" customHeight="1">
      <c r="B320" s="102" t="s">
        <v>500</v>
      </c>
      <c r="C320" s="214" t="s">
        <v>744</v>
      </c>
      <c r="D320" s="102" t="s">
        <v>369</v>
      </c>
      <c r="E320" s="386">
        <v>5517600</v>
      </c>
      <c r="F320" s="386">
        <v>5517600</v>
      </c>
      <c r="G320" s="119">
        <v>100</v>
      </c>
      <c r="H320" s="607">
        <v>1</v>
      </c>
      <c r="I320" s="214"/>
      <c r="J320" s="119"/>
      <c r="K320" s="326"/>
      <c r="L320" s="326"/>
      <c r="M320" s="217"/>
      <c r="N320" s="286"/>
      <c r="O320" s="328"/>
      <c r="P320" s="195"/>
      <c r="Q320" s="195"/>
      <c r="R320" s="195"/>
      <c r="S320" s="195"/>
      <c r="T320" s="195"/>
      <c r="U320" s="195"/>
      <c r="V320" s="195"/>
      <c r="W320" s="195"/>
      <c r="X320" s="442"/>
      <c r="Y320" s="442"/>
      <c r="Z320" s="442"/>
      <c r="AA320" s="442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  <c r="CJ320" s="137"/>
      <c r="CK320" s="137"/>
      <c r="CL320" s="137"/>
      <c r="CM320" s="137"/>
      <c r="CN320" s="137"/>
      <c r="CO320" s="137"/>
      <c r="CP320" s="137"/>
      <c r="CQ320" s="137"/>
      <c r="CR320" s="137"/>
      <c r="CS320" s="137"/>
      <c r="CT320" s="137"/>
      <c r="CU320" s="137"/>
      <c r="CV320" s="137"/>
      <c r="CW320" s="137"/>
      <c r="CX320" s="137"/>
      <c r="CY320" s="137"/>
      <c r="CZ320" s="137"/>
      <c r="DA320" s="137"/>
      <c r="DB320" s="137"/>
      <c r="DC320" s="137"/>
      <c r="DD320" s="137"/>
      <c r="DE320" s="137"/>
      <c r="DF320" s="137"/>
      <c r="DG320" s="137"/>
      <c r="DH320" s="137"/>
      <c r="DI320" s="137"/>
      <c r="DJ320" s="137"/>
      <c r="DK320" s="137"/>
      <c r="DL320" s="137"/>
      <c r="DM320" s="137"/>
      <c r="DN320" s="137"/>
      <c r="DO320" s="137"/>
      <c r="DP320" s="137"/>
      <c r="DQ320" s="137"/>
      <c r="DR320" s="137"/>
      <c r="DS320" s="137"/>
      <c r="DT320" s="137"/>
      <c r="DU320" s="137"/>
      <c r="DV320" s="137"/>
      <c r="DW320" s="137"/>
      <c r="DX320" s="137"/>
      <c r="DY320" s="137"/>
      <c r="DZ320" s="137"/>
      <c r="EA320" s="137"/>
      <c r="EB320" s="137"/>
      <c r="EC320" s="137"/>
      <c r="ED320" s="137"/>
      <c r="EE320" s="137"/>
      <c r="EF320" s="137"/>
      <c r="EG320" s="137"/>
      <c r="EH320" s="137"/>
      <c r="EI320" s="137"/>
      <c r="EJ320" s="137"/>
      <c r="EK320" s="137"/>
      <c r="EL320" s="137"/>
      <c r="EM320" s="137"/>
      <c r="EN320" s="137"/>
    </row>
    <row r="321" spans="2:145" s="201" customFormat="1" ht="22.5" customHeight="1">
      <c r="B321" s="215"/>
      <c r="C321" s="216" t="s">
        <v>24</v>
      </c>
      <c r="D321" s="474"/>
      <c r="E321" s="640">
        <f>E319+E320</f>
        <v>7205400</v>
      </c>
      <c r="F321" s="640">
        <f>F319+F320</f>
        <v>7205400</v>
      </c>
      <c r="G321" s="606">
        <f>F321/E321*100</f>
        <v>100</v>
      </c>
      <c r="H321" s="605">
        <v>1</v>
      </c>
      <c r="I321" s="216"/>
      <c r="J321" s="216"/>
      <c r="K321" s="327"/>
      <c r="L321" s="327"/>
      <c r="M321" s="608">
        <v>100</v>
      </c>
      <c r="N321" s="544">
        <v>1</v>
      </c>
      <c r="O321" s="333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95"/>
      <c r="AA321" s="195"/>
      <c r="AB321" s="263"/>
      <c r="AC321" s="263"/>
      <c r="AD321" s="263"/>
      <c r="AE321" s="263"/>
      <c r="AF321" s="263"/>
      <c r="AG321" s="263"/>
      <c r="AH321" s="263"/>
      <c r="AI321" s="263"/>
      <c r="AJ321" s="263"/>
      <c r="AK321" s="263"/>
      <c r="AL321" s="263"/>
      <c r="AM321" s="263"/>
      <c r="AN321" s="263"/>
      <c r="AO321" s="263"/>
      <c r="AP321" s="263"/>
      <c r="AQ321" s="263"/>
      <c r="AR321" s="263"/>
      <c r="AS321" s="263"/>
      <c r="AT321" s="263"/>
      <c r="AU321" s="263"/>
      <c r="AV321" s="263"/>
      <c r="AW321" s="263"/>
      <c r="AX321" s="263"/>
      <c r="AY321" s="263"/>
      <c r="AZ321" s="263"/>
      <c r="BA321" s="263"/>
      <c r="BB321" s="263"/>
      <c r="BC321" s="263"/>
      <c r="BD321" s="263"/>
      <c r="BE321" s="263"/>
      <c r="BF321" s="263"/>
      <c r="BG321" s="263"/>
      <c r="BH321" s="263"/>
      <c r="BI321" s="263"/>
      <c r="BJ321" s="263"/>
      <c r="BK321" s="263"/>
      <c r="BL321" s="263"/>
      <c r="BM321" s="263"/>
      <c r="BN321" s="263"/>
      <c r="BO321" s="263"/>
      <c r="BP321" s="263"/>
      <c r="BQ321" s="263"/>
      <c r="BR321" s="263"/>
      <c r="BS321" s="263"/>
      <c r="BT321" s="263"/>
      <c r="BU321" s="263"/>
      <c r="BV321" s="263"/>
      <c r="BW321" s="263"/>
      <c r="BX321" s="263"/>
      <c r="BY321" s="263"/>
      <c r="BZ321" s="263"/>
      <c r="CA321" s="263"/>
      <c r="CB321" s="263"/>
      <c r="CC321" s="263"/>
      <c r="CD321" s="263"/>
      <c r="CE321" s="263"/>
      <c r="CF321" s="263"/>
      <c r="CG321" s="263"/>
      <c r="CH321" s="263"/>
      <c r="CI321" s="263"/>
      <c r="CJ321" s="263"/>
      <c r="CK321" s="263"/>
      <c r="CL321" s="263"/>
      <c r="CM321" s="263"/>
      <c r="CN321" s="263"/>
      <c r="CO321" s="263"/>
      <c r="CP321" s="263"/>
      <c r="CQ321" s="263"/>
      <c r="CR321" s="263"/>
      <c r="CS321" s="263"/>
      <c r="CT321" s="263"/>
      <c r="CU321" s="263"/>
      <c r="CV321" s="263"/>
      <c r="CW321" s="263"/>
      <c r="CX321" s="263"/>
      <c r="CY321" s="263"/>
      <c r="CZ321" s="263"/>
      <c r="DA321" s="263"/>
      <c r="DB321" s="263"/>
      <c r="DC321" s="263"/>
      <c r="DD321" s="263"/>
      <c r="DE321" s="263"/>
      <c r="DF321" s="263"/>
      <c r="DG321" s="263"/>
      <c r="DH321" s="263"/>
      <c r="DI321" s="263"/>
      <c r="DJ321" s="263"/>
      <c r="DK321" s="263"/>
      <c r="DL321" s="263"/>
      <c r="DM321" s="263"/>
      <c r="DN321" s="263"/>
      <c r="DO321" s="263"/>
      <c r="DP321" s="263"/>
      <c r="DQ321" s="263"/>
      <c r="DR321" s="263"/>
      <c r="DS321" s="263"/>
      <c r="DT321" s="263"/>
      <c r="DU321" s="263"/>
      <c r="DV321" s="263"/>
      <c r="DW321" s="263"/>
      <c r="DX321" s="263"/>
      <c r="DY321" s="263"/>
      <c r="DZ321" s="263"/>
      <c r="EA321" s="263"/>
      <c r="EB321" s="263"/>
      <c r="EC321" s="263"/>
      <c r="ED321" s="263"/>
      <c r="EE321" s="263"/>
      <c r="EF321" s="263"/>
      <c r="EG321" s="263"/>
      <c r="EH321" s="263"/>
      <c r="EI321" s="263"/>
      <c r="EJ321" s="263"/>
      <c r="EK321" s="263"/>
      <c r="EL321" s="263"/>
      <c r="EM321" s="263"/>
      <c r="EN321" s="263"/>
      <c r="EO321" s="218"/>
    </row>
    <row r="322" spans="2:145" s="209" customFormat="1" ht="49.5" customHeight="1">
      <c r="B322" s="24"/>
      <c r="C322" s="749" t="s">
        <v>501</v>
      </c>
      <c r="D322" s="750"/>
      <c r="E322" s="750"/>
      <c r="F322" s="750"/>
      <c r="G322" s="750"/>
      <c r="H322" s="750"/>
      <c r="I322" s="750"/>
      <c r="J322" s="750"/>
      <c r="K322" s="750"/>
      <c r="L322" s="750"/>
      <c r="M322" s="750"/>
      <c r="N322" s="751"/>
      <c r="O322" s="328"/>
      <c r="P322" s="421"/>
      <c r="Q322" s="421"/>
      <c r="R322" s="421"/>
      <c r="S322" s="421"/>
      <c r="T322" s="421"/>
      <c r="U322" s="421"/>
      <c r="V322" s="421"/>
      <c r="W322" s="421"/>
      <c r="X322" s="448"/>
      <c r="Y322" s="448"/>
      <c r="Z322" s="448"/>
      <c r="AA322" s="448"/>
      <c r="AB322" s="266"/>
      <c r="AC322" s="266"/>
      <c r="AD322" s="266"/>
      <c r="AE322" s="266"/>
      <c r="AF322" s="266"/>
      <c r="AG322" s="266"/>
      <c r="AH322" s="266"/>
      <c r="AI322" s="266"/>
      <c r="AJ322" s="266"/>
      <c r="AK322" s="266"/>
      <c r="AL322" s="266"/>
      <c r="AM322" s="266"/>
      <c r="AN322" s="266"/>
      <c r="AO322" s="266"/>
      <c r="AP322" s="266"/>
      <c r="AQ322" s="266"/>
      <c r="AR322" s="266"/>
      <c r="AS322" s="266"/>
      <c r="AT322" s="266"/>
      <c r="AU322" s="266"/>
      <c r="AV322" s="266"/>
      <c r="AW322" s="266"/>
      <c r="AX322" s="266"/>
      <c r="AY322" s="266"/>
      <c r="AZ322" s="266"/>
      <c r="BA322" s="266"/>
      <c r="BB322" s="266"/>
      <c r="BC322" s="266"/>
      <c r="BD322" s="266"/>
      <c r="BE322" s="266"/>
      <c r="BF322" s="266"/>
      <c r="BG322" s="266"/>
      <c r="BH322" s="266"/>
      <c r="BI322" s="266"/>
      <c r="BJ322" s="266"/>
      <c r="BK322" s="266"/>
      <c r="BL322" s="266"/>
      <c r="BM322" s="266"/>
      <c r="BN322" s="266"/>
      <c r="BO322" s="266"/>
      <c r="BP322" s="266"/>
      <c r="BQ322" s="266"/>
      <c r="BR322" s="266"/>
      <c r="BS322" s="266"/>
      <c r="BT322" s="266"/>
      <c r="BU322" s="266"/>
      <c r="BV322" s="266"/>
      <c r="BW322" s="266"/>
      <c r="BX322" s="266"/>
      <c r="BY322" s="266"/>
      <c r="BZ322" s="266"/>
      <c r="CA322" s="266"/>
      <c r="CB322" s="266"/>
      <c r="CC322" s="266"/>
      <c r="CD322" s="266"/>
      <c r="CE322" s="266"/>
      <c r="CF322" s="266"/>
      <c r="CG322" s="266"/>
      <c r="CH322" s="266"/>
      <c r="CI322" s="266"/>
      <c r="CJ322" s="266"/>
      <c r="CK322" s="266"/>
      <c r="CL322" s="266"/>
      <c r="CM322" s="266"/>
      <c r="CN322" s="266"/>
      <c r="CO322" s="266"/>
      <c r="CP322" s="266"/>
      <c r="CQ322" s="266"/>
      <c r="CR322" s="266"/>
      <c r="CS322" s="266"/>
      <c r="CT322" s="266"/>
      <c r="CU322" s="266"/>
      <c r="CV322" s="266"/>
      <c r="CW322" s="266"/>
      <c r="CX322" s="266"/>
      <c r="CY322" s="266"/>
      <c r="CZ322" s="266"/>
      <c r="DA322" s="266"/>
      <c r="DB322" s="266"/>
      <c r="DC322" s="266"/>
      <c r="DD322" s="266"/>
      <c r="DE322" s="266"/>
      <c r="DF322" s="266"/>
      <c r="DG322" s="266"/>
      <c r="DH322" s="266"/>
      <c r="DI322" s="266"/>
      <c r="DJ322" s="266"/>
      <c r="DK322" s="266"/>
      <c r="DL322" s="266"/>
      <c r="DM322" s="266"/>
      <c r="DN322" s="266"/>
      <c r="DO322" s="266"/>
      <c r="DP322" s="266"/>
      <c r="DQ322" s="266"/>
      <c r="DR322" s="266"/>
      <c r="DS322" s="266"/>
      <c r="DT322" s="266"/>
      <c r="DU322" s="266"/>
      <c r="DV322" s="266"/>
      <c r="DW322" s="266"/>
      <c r="DX322" s="266"/>
      <c r="DY322" s="266"/>
      <c r="DZ322" s="266"/>
      <c r="EA322" s="266"/>
      <c r="EB322" s="266"/>
      <c r="EC322" s="266"/>
      <c r="ED322" s="266"/>
      <c r="EE322" s="266"/>
      <c r="EF322" s="266"/>
      <c r="EG322" s="266"/>
      <c r="EH322" s="266"/>
      <c r="EI322" s="266"/>
      <c r="EJ322" s="266"/>
      <c r="EK322" s="266"/>
      <c r="EL322" s="266"/>
      <c r="EM322" s="266"/>
      <c r="EN322" s="266"/>
    </row>
    <row r="323" spans="2:145" s="127" customFormat="1" ht="31.5" customHeight="1">
      <c r="B323" s="213"/>
      <c r="C323" s="784" t="s">
        <v>510</v>
      </c>
      <c r="D323" s="785"/>
      <c r="E323" s="785"/>
      <c r="F323" s="785"/>
      <c r="G323" s="785"/>
      <c r="H323" s="785"/>
      <c r="I323" s="785"/>
      <c r="J323" s="785"/>
      <c r="K323" s="785"/>
      <c r="L323" s="785"/>
      <c r="M323" s="785"/>
      <c r="N323" s="786"/>
      <c r="O323" s="328"/>
      <c r="P323" s="421"/>
      <c r="Q323" s="421"/>
      <c r="R323" s="421"/>
      <c r="S323" s="421"/>
      <c r="T323" s="421"/>
      <c r="U323" s="421"/>
      <c r="V323" s="421"/>
      <c r="W323" s="421"/>
      <c r="X323" s="421"/>
      <c r="Y323" s="421"/>
      <c r="Z323" s="421"/>
      <c r="AA323" s="421"/>
      <c r="AB323" s="139"/>
      <c r="AC323" s="139"/>
      <c r="AD323" s="139"/>
      <c r="AE323" s="139"/>
      <c r="AF323" s="139"/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  <c r="AV323" s="139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  <c r="BI323" s="139"/>
      <c r="BJ323" s="139"/>
      <c r="BK323" s="139"/>
      <c r="BL323" s="139"/>
      <c r="BM323" s="139"/>
      <c r="BN323" s="139"/>
      <c r="BO323" s="139"/>
      <c r="BP323" s="139"/>
      <c r="BQ323" s="139"/>
      <c r="BR323" s="139"/>
      <c r="BS323" s="139"/>
      <c r="BT323" s="139"/>
      <c r="BU323" s="139"/>
      <c r="BV323" s="139"/>
      <c r="BW323" s="139"/>
      <c r="BX323" s="139"/>
      <c r="BY323" s="139"/>
      <c r="BZ323" s="139"/>
      <c r="CA323" s="139"/>
      <c r="CB323" s="139"/>
      <c r="CC323" s="139"/>
      <c r="CD323" s="139"/>
      <c r="CE323" s="139"/>
      <c r="CF323" s="139"/>
      <c r="CG323" s="139"/>
      <c r="CH323" s="139"/>
      <c r="CI323" s="139"/>
      <c r="CJ323" s="139"/>
      <c r="CK323" s="139"/>
      <c r="CL323" s="139"/>
      <c r="CM323" s="139"/>
      <c r="CN323" s="139"/>
      <c r="CO323" s="139"/>
      <c r="CP323" s="139"/>
      <c r="CQ323" s="139"/>
      <c r="CR323" s="139"/>
      <c r="CS323" s="139"/>
      <c r="CT323" s="139"/>
      <c r="CU323" s="139"/>
      <c r="CV323" s="139"/>
      <c r="CW323" s="139"/>
      <c r="CX323" s="139"/>
      <c r="CY323" s="139"/>
      <c r="CZ323" s="139"/>
      <c r="DA323" s="139"/>
      <c r="DB323" s="139"/>
      <c r="DC323" s="139"/>
      <c r="DD323" s="139"/>
      <c r="DE323" s="139"/>
      <c r="DF323" s="139"/>
      <c r="DG323" s="139"/>
      <c r="DH323" s="139"/>
      <c r="DI323" s="139"/>
      <c r="DJ323" s="139"/>
      <c r="DK323" s="139"/>
      <c r="DL323" s="139"/>
      <c r="DM323" s="139"/>
      <c r="DN323" s="139"/>
      <c r="DO323" s="139"/>
      <c r="DP323" s="139"/>
      <c r="DQ323" s="139"/>
      <c r="DR323" s="139"/>
      <c r="DS323" s="139"/>
      <c r="DT323" s="139"/>
      <c r="DU323" s="139"/>
      <c r="DV323" s="139"/>
      <c r="DW323" s="139"/>
      <c r="DX323" s="139"/>
      <c r="DY323" s="139"/>
      <c r="DZ323" s="139"/>
      <c r="EA323" s="139"/>
      <c r="EB323" s="139"/>
      <c r="EC323" s="139"/>
      <c r="ED323" s="139"/>
      <c r="EE323" s="139"/>
      <c r="EF323" s="139"/>
      <c r="EG323" s="139"/>
      <c r="EH323" s="139"/>
      <c r="EI323" s="139"/>
      <c r="EJ323" s="139"/>
      <c r="EK323" s="139"/>
      <c r="EL323" s="139"/>
      <c r="EM323" s="139"/>
      <c r="EN323" s="139"/>
    </row>
    <row r="324" spans="2:145" s="127" customFormat="1" ht="41.25" customHeight="1">
      <c r="B324" s="373" t="s">
        <v>502</v>
      </c>
      <c r="C324" s="784" t="s">
        <v>511</v>
      </c>
      <c r="D324" s="785"/>
      <c r="E324" s="785"/>
      <c r="F324" s="785"/>
      <c r="G324" s="785"/>
      <c r="H324" s="785"/>
      <c r="I324" s="785"/>
      <c r="J324" s="785"/>
      <c r="K324" s="785"/>
      <c r="L324" s="785"/>
      <c r="M324" s="785"/>
      <c r="N324" s="786"/>
      <c r="O324" s="328"/>
      <c r="P324" s="442"/>
      <c r="Q324" s="442"/>
      <c r="R324" s="442"/>
      <c r="S324" s="442"/>
      <c r="T324" s="442"/>
      <c r="U324" s="442"/>
      <c r="V324" s="442"/>
      <c r="W324" s="442"/>
      <c r="X324" s="421"/>
      <c r="Y324" s="421"/>
      <c r="Z324" s="421"/>
      <c r="AA324" s="421"/>
      <c r="AB324" s="139"/>
      <c r="AC324" s="139"/>
      <c r="AD324" s="139"/>
      <c r="AE324" s="139"/>
      <c r="AF324" s="139"/>
      <c r="AG324" s="139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  <c r="AV324" s="139"/>
      <c r="AW324" s="139"/>
      <c r="AX324" s="139"/>
      <c r="AY324" s="139"/>
      <c r="AZ324" s="139"/>
      <c r="BA324" s="139"/>
      <c r="BB324" s="139"/>
      <c r="BC324" s="139"/>
      <c r="BD324" s="139"/>
      <c r="BE324" s="139"/>
      <c r="BF324" s="139"/>
      <c r="BG324" s="139"/>
      <c r="BH324" s="139"/>
      <c r="BI324" s="139"/>
      <c r="BJ324" s="139"/>
      <c r="BK324" s="139"/>
      <c r="BL324" s="139"/>
      <c r="BM324" s="139"/>
      <c r="BN324" s="139"/>
      <c r="BO324" s="139"/>
      <c r="BP324" s="139"/>
      <c r="BQ324" s="139"/>
      <c r="BR324" s="139"/>
      <c r="BS324" s="139"/>
      <c r="BT324" s="139"/>
      <c r="BU324" s="139"/>
      <c r="BV324" s="139"/>
      <c r="BW324" s="139"/>
      <c r="BX324" s="139"/>
      <c r="BY324" s="139"/>
      <c r="BZ324" s="139"/>
      <c r="CA324" s="139"/>
      <c r="CB324" s="139"/>
      <c r="CC324" s="139"/>
      <c r="CD324" s="139"/>
      <c r="CE324" s="139"/>
      <c r="CF324" s="139"/>
      <c r="CG324" s="139"/>
      <c r="CH324" s="139"/>
      <c r="CI324" s="139"/>
      <c r="CJ324" s="139"/>
      <c r="CK324" s="139"/>
      <c r="CL324" s="139"/>
      <c r="CM324" s="139"/>
      <c r="CN324" s="139"/>
      <c r="CO324" s="139"/>
      <c r="CP324" s="139"/>
      <c r="CQ324" s="139"/>
      <c r="CR324" s="139"/>
      <c r="CS324" s="139"/>
      <c r="CT324" s="139"/>
      <c r="CU324" s="139"/>
      <c r="CV324" s="139"/>
      <c r="CW324" s="139"/>
      <c r="CX324" s="139"/>
      <c r="CY324" s="139"/>
      <c r="CZ324" s="139"/>
      <c r="DA324" s="139"/>
      <c r="DB324" s="139"/>
      <c r="DC324" s="139"/>
      <c r="DD324" s="139"/>
      <c r="DE324" s="139"/>
      <c r="DF324" s="139"/>
      <c r="DG324" s="139"/>
      <c r="DH324" s="139"/>
      <c r="DI324" s="139"/>
      <c r="DJ324" s="139"/>
      <c r="DK324" s="139"/>
      <c r="DL324" s="139"/>
      <c r="DM324" s="139"/>
      <c r="DN324" s="139"/>
      <c r="DO324" s="139"/>
      <c r="DP324" s="139"/>
      <c r="DQ324" s="139"/>
      <c r="DR324" s="139"/>
      <c r="DS324" s="139"/>
      <c r="DT324" s="139"/>
      <c r="DU324" s="139"/>
      <c r="DV324" s="139"/>
      <c r="DW324" s="139"/>
      <c r="DX324" s="139"/>
      <c r="DY324" s="139"/>
      <c r="DZ324" s="139"/>
      <c r="EA324" s="139"/>
      <c r="EB324" s="139"/>
      <c r="EC324" s="139"/>
      <c r="ED324" s="139"/>
      <c r="EE324" s="139"/>
      <c r="EF324" s="139"/>
      <c r="EG324" s="139"/>
      <c r="EH324" s="139"/>
      <c r="EI324" s="139"/>
      <c r="EJ324" s="139"/>
      <c r="EK324" s="139"/>
      <c r="EL324" s="139"/>
      <c r="EM324" s="139"/>
      <c r="EN324" s="139"/>
    </row>
    <row r="325" spans="2:145" s="67" customFormat="1" ht="87.75" customHeight="1">
      <c r="B325" s="102" t="s">
        <v>503</v>
      </c>
      <c r="C325" s="214" t="s">
        <v>749</v>
      </c>
      <c r="D325" s="102" t="s">
        <v>365</v>
      </c>
      <c r="E325" s="386">
        <v>12752085.75</v>
      </c>
      <c r="F325" s="386">
        <v>12752085.75</v>
      </c>
      <c r="G325" s="119">
        <f>(F325/E325)*100</f>
        <v>100</v>
      </c>
      <c r="H325" s="607">
        <v>1</v>
      </c>
      <c r="I325" s="214" t="s">
        <v>508</v>
      </c>
      <c r="J325" s="119" t="s">
        <v>395</v>
      </c>
      <c r="K325" s="326">
        <v>40.799999999999997</v>
      </c>
      <c r="L325" s="326">
        <v>26.88</v>
      </c>
      <c r="M325" s="217">
        <v>65.88</v>
      </c>
      <c r="N325" s="286">
        <v>1</v>
      </c>
      <c r="O325" s="328" t="s">
        <v>750</v>
      </c>
      <c r="P325" s="442"/>
      <c r="Q325" s="442"/>
      <c r="R325" s="442"/>
      <c r="S325" s="442"/>
      <c r="T325" s="442"/>
      <c r="U325" s="442"/>
      <c r="V325" s="442"/>
      <c r="W325" s="442"/>
      <c r="X325" s="442"/>
      <c r="Y325" s="442"/>
      <c r="Z325" s="442"/>
      <c r="AA325" s="442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  <c r="BM325" s="137"/>
      <c r="BN325" s="137"/>
      <c r="BO325" s="137"/>
      <c r="BP325" s="137"/>
      <c r="BQ325" s="137"/>
      <c r="BR325" s="137"/>
      <c r="BS325" s="137"/>
      <c r="BT325" s="137"/>
      <c r="BU325" s="137"/>
      <c r="BV325" s="137"/>
      <c r="BW325" s="137"/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  <c r="CJ325" s="137"/>
      <c r="CK325" s="137"/>
      <c r="CL325" s="137"/>
      <c r="CM325" s="137"/>
      <c r="CN325" s="137"/>
      <c r="CO325" s="137"/>
      <c r="CP325" s="137"/>
      <c r="CQ325" s="137"/>
      <c r="CR325" s="137"/>
      <c r="CS325" s="137"/>
      <c r="CT325" s="137"/>
      <c r="CU325" s="137"/>
      <c r="CV325" s="137"/>
      <c r="CW325" s="137"/>
      <c r="CX325" s="137"/>
      <c r="CY325" s="137"/>
      <c r="CZ325" s="137"/>
      <c r="DA325" s="137"/>
      <c r="DB325" s="137"/>
      <c r="DC325" s="137"/>
      <c r="DD325" s="137"/>
      <c r="DE325" s="137"/>
      <c r="DF325" s="137"/>
      <c r="DG325" s="137"/>
      <c r="DH325" s="137"/>
      <c r="DI325" s="137"/>
      <c r="DJ325" s="137"/>
      <c r="DK325" s="137"/>
      <c r="DL325" s="137"/>
      <c r="DM325" s="137"/>
      <c r="DN325" s="137"/>
      <c r="DO325" s="137"/>
      <c r="DP325" s="137"/>
      <c r="DQ325" s="137"/>
      <c r="DR325" s="137"/>
      <c r="DS325" s="137"/>
      <c r="DT325" s="137"/>
      <c r="DU325" s="137"/>
      <c r="DV325" s="137"/>
      <c r="DW325" s="137"/>
      <c r="DX325" s="137"/>
      <c r="DY325" s="137"/>
      <c r="DZ325" s="137"/>
      <c r="EA325" s="137"/>
      <c r="EB325" s="137"/>
      <c r="EC325" s="137"/>
      <c r="ED325" s="137"/>
      <c r="EE325" s="137"/>
      <c r="EF325" s="137"/>
      <c r="EG325" s="137"/>
      <c r="EH325" s="137"/>
      <c r="EI325" s="137"/>
      <c r="EJ325" s="137"/>
      <c r="EK325" s="137"/>
      <c r="EL325" s="137"/>
      <c r="EM325" s="137"/>
      <c r="EN325" s="137"/>
    </row>
    <row r="326" spans="2:145" s="67" customFormat="1" ht="61.5" customHeight="1">
      <c r="B326" s="102" t="s">
        <v>504</v>
      </c>
      <c r="C326" s="214" t="s">
        <v>745</v>
      </c>
      <c r="D326" s="102" t="s">
        <v>365</v>
      </c>
      <c r="E326" s="386">
        <v>3059000</v>
      </c>
      <c r="F326" s="386">
        <v>3059000</v>
      </c>
      <c r="G326" s="119">
        <f>(F326/E326)*100</f>
        <v>100</v>
      </c>
      <c r="H326" s="607">
        <v>1</v>
      </c>
      <c r="I326" s="214" t="s">
        <v>509</v>
      </c>
      <c r="J326" s="119" t="s">
        <v>395</v>
      </c>
      <c r="K326" s="326">
        <v>1.06</v>
      </c>
      <c r="L326" s="326">
        <v>0.88</v>
      </c>
      <c r="M326" s="217">
        <v>83.02</v>
      </c>
      <c r="N326" s="286">
        <v>1</v>
      </c>
      <c r="O326" s="329" t="s">
        <v>507</v>
      </c>
      <c r="P326" s="195"/>
      <c r="Q326" s="195"/>
      <c r="R326" s="195"/>
      <c r="S326" s="195"/>
      <c r="T326" s="195"/>
      <c r="U326" s="195"/>
      <c r="V326" s="195"/>
      <c r="W326" s="195"/>
      <c r="X326" s="442"/>
      <c r="Y326" s="442"/>
      <c r="Z326" s="442"/>
      <c r="AA326" s="442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7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  <c r="CJ326" s="137"/>
      <c r="CK326" s="137"/>
      <c r="CL326" s="137"/>
      <c r="CM326" s="137"/>
      <c r="CN326" s="137"/>
      <c r="CO326" s="137"/>
      <c r="CP326" s="137"/>
      <c r="CQ326" s="137"/>
      <c r="CR326" s="137"/>
      <c r="CS326" s="137"/>
      <c r="CT326" s="137"/>
      <c r="CU326" s="137"/>
      <c r="CV326" s="137"/>
      <c r="CW326" s="137"/>
      <c r="CX326" s="137"/>
      <c r="CY326" s="137"/>
      <c r="CZ326" s="137"/>
      <c r="DA326" s="137"/>
      <c r="DB326" s="137"/>
      <c r="DC326" s="137"/>
      <c r="DD326" s="137"/>
      <c r="DE326" s="137"/>
      <c r="DF326" s="137"/>
      <c r="DG326" s="137"/>
      <c r="DH326" s="137"/>
      <c r="DI326" s="137"/>
      <c r="DJ326" s="137"/>
      <c r="DK326" s="137"/>
      <c r="DL326" s="137"/>
      <c r="DM326" s="137"/>
      <c r="DN326" s="137"/>
      <c r="DO326" s="137"/>
      <c r="DP326" s="137"/>
      <c r="DQ326" s="137"/>
      <c r="DR326" s="137"/>
      <c r="DS326" s="137"/>
      <c r="DT326" s="137"/>
      <c r="DU326" s="137"/>
      <c r="DV326" s="137"/>
      <c r="DW326" s="137"/>
      <c r="DX326" s="137"/>
      <c r="DY326" s="137"/>
      <c r="DZ326" s="137"/>
      <c r="EA326" s="137"/>
      <c r="EB326" s="137"/>
      <c r="EC326" s="137"/>
      <c r="ED326" s="137"/>
      <c r="EE326" s="137"/>
      <c r="EF326" s="137"/>
      <c r="EG326" s="137"/>
      <c r="EH326" s="137"/>
      <c r="EI326" s="137"/>
      <c r="EJ326" s="137"/>
      <c r="EK326" s="137"/>
      <c r="EL326" s="137"/>
      <c r="EM326" s="137"/>
      <c r="EN326" s="137"/>
    </row>
    <row r="327" spans="2:145" s="67" customFormat="1" ht="126.75" customHeight="1">
      <c r="B327" s="102" t="s">
        <v>516</v>
      </c>
      <c r="C327" s="214" t="s">
        <v>746</v>
      </c>
      <c r="D327" s="102" t="s">
        <v>365</v>
      </c>
      <c r="E327" s="386">
        <v>25126</v>
      </c>
      <c r="F327" s="386">
        <v>25126</v>
      </c>
      <c r="G327" s="119">
        <v>100</v>
      </c>
      <c r="H327" s="607">
        <v>1</v>
      </c>
      <c r="I327" s="214"/>
      <c r="J327" s="119"/>
      <c r="K327" s="326"/>
      <c r="L327" s="326"/>
      <c r="M327" s="217"/>
      <c r="N327" s="286"/>
      <c r="O327" s="329"/>
      <c r="P327" s="195"/>
      <c r="Q327" s="195"/>
      <c r="R327" s="195"/>
      <c r="S327" s="195"/>
      <c r="T327" s="195"/>
      <c r="U327" s="195"/>
      <c r="V327" s="195"/>
      <c r="W327" s="195"/>
      <c r="X327" s="442"/>
      <c r="Y327" s="442"/>
      <c r="Z327" s="442"/>
      <c r="AA327" s="442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  <c r="BM327" s="137"/>
      <c r="BN327" s="137"/>
      <c r="BO327" s="137"/>
      <c r="BP327" s="137"/>
      <c r="BQ327" s="137"/>
      <c r="BR327" s="137"/>
      <c r="BS327" s="137"/>
      <c r="BT327" s="137"/>
      <c r="BU327" s="137"/>
      <c r="BV327" s="137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  <c r="CJ327" s="137"/>
      <c r="CK327" s="137"/>
      <c r="CL327" s="137"/>
      <c r="CM327" s="137"/>
      <c r="CN327" s="137"/>
      <c r="CO327" s="137"/>
      <c r="CP327" s="137"/>
      <c r="CQ327" s="137"/>
      <c r="CR327" s="137"/>
      <c r="CS327" s="137"/>
      <c r="CT327" s="137"/>
      <c r="CU327" s="137"/>
      <c r="CV327" s="137"/>
      <c r="CW327" s="137"/>
      <c r="CX327" s="137"/>
      <c r="CY327" s="137"/>
      <c r="CZ327" s="137"/>
      <c r="DA327" s="137"/>
      <c r="DB327" s="137"/>
      <c r="DC327" s="137"/>
      <c r="DD327" s="137"/>
      <c r="DE327" s="137"/>
      <c r="DF327" s="137"/>
      <c r="DG327" s="137"/>
      <c r="DH327" s="137"/>
      <c r="DI327" s="137"/>
      <c r="DJ327" s="137"/>
      <c r="DK327" s="137"/>
      <c r="DL327" s="137"/>
      <c r="DM327" s="137"/>
      <c r="DN327" s="137"/>
      <c r="DO327" s="137"/>
      <c r="DP327" s="137"/>
      <c r="DQ327" s="137"/>
      <c r="DR327" s="137"/>
      <c r="DS327" s="137"/>
      <c r="DT327" s="137"/>
      <c r="DU327" s="137"/>
      <c r="DV327" s="137"/>
      <c r="DW327" s="137"/>
      <c r="DX327" s="137"/>
      <c r="DY327" s="137"/>
      <c r="DZ327" s="137"/>
      <c r="EA327" s="137"/>
      <c r="EB327" s="137"/>
      <c r="EC327" s="137"/>
      <c r="ED327" s="137"/>
      <c r="EE327" s="137"/>
      <c r="EF327" s="137"/>
      <c r="EG327" s="137"/>
      <c r="EH327" s="137"/>
      <c r="EI327" s="137"/>
      <c r="EJ327" s="137"/>
      <c r="EK327" s="137"/>
      <c r="EL327" s="137"/>
      <c r="EM327" s="137"/>
      <c r="EN327" s="137"/>
    </row>
    <row r="328" spans="2:145" s="67" customFormat="1" ht="132.75" customHeight="1">
      <c r="B328" s="102" t="s">
        <v>517</v>
      </c>
      <c r="C328" s="214" t="s">
        <v>747</v>
      </c>
      <c r="D328" s="102" t="s">
        <v>365</v>
      </c>
      <c r="E328" s="386">
        <v>176000</v>
      </c>
      <c r="F328" s="386">
        <v>176000</v>
      </c>
      <c r="G328" s="119">
        <v>100</v>
      </c>
      <c r="H328" s="607">
        <v>1</v>
      </c>
      <c r="I328" s="214"/>
      <c r="J328" s="119"/>
      <c r="K328" s="326"/>
      <c r="L328" s="326"/>
      <c r="M328" s="217"/>
      <c r="N328" s="286"/>
      <c r="O328" s="329"/>
      <c r="P328" s="195"/>
      <c r="Q328" s="195"/>
      <c r="R328" s="195"/>
      <c r="S328" s="195"/>
      <c r="T328" s="195"/>
      <c r="U328" s="195"/>
      <c r="V328" s="195"/>
      <c r="W328" s="195"/>
      <c r="X328" s="442"/>
      <c r="Y328" s="442"/>
      <c r="Z328" s="442"/>
      <c r="AA328" s="442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7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  <c r="CJ328" s="137"/>
      <c r="CK328" s="137"/>
      <c r="CL328" s="137"/>
      <c r="CM328" s="137"/>
      <c r="CN328" s="137"/>
      <c r="CO328" s="137"/>
      <c r="CP328" s="137"/>
      <c r="CQ328" s="137"/>
      <c r="CR328" s="137"/>
      <c r="CS328" s="137"/>
      <c r="CT328" s="137"/>
      <c r="CU328" s="137"/>
      <c r="CV328" s="137"/>
      <c r="CW328" s="137"/>
      <c r="CX328" s="137"/>
      <c r="CY328" s="137"/>
      <c r="CZ328" s="137"/>
      <c r="DA328" s="137"/>
      <c r="DB328" s="137"/>
      <c r="DC328" s="137"/>
      <c r="DD328" s="137"/>
      <c r="DE328" s="137"/>
      <c r="DF328" s="137"/>
      <c r="DG328" s="137"/>
      <c r="DH328" s="137"/>
      <c r="DI328" s="137"/>
      <c r="DJ328" s="137"/>
      <c r="DK328" s="137"/>
      <c r="DL328" s="137"/>
      <c r="DM328" s="137"/>
      <c r="DN328" s="137"/>
      <c r="DO328" s="137"/>
      <c r="DP328" s="137"/>
      <c r="DQ328" s="137"/>
      <c r="DR328" s="137"/>
      <c r="DS328" s="137"/>
      <c r="DT328" s="137"/>
      <c r="DU328" s="137"/>
      <c r="DV328" s="137"/>
      <c r="DW328" s="137"/>
      <c r="DX328" s="137"/>
      <c r="DY328" s="137"/>
      <c r="DZ328" s="137"/>
      <c r="EA328" s="137"/>
      <c r="EB328" s="137"/>
      <c r="EC328" s="137"/>
      <c r="ED328" s="137"/>
      <c r="EE328" s="137"/>
      <c r="EF328" s="137"/>
      <c r="EG328" s="137"/>
      <c r="EH328" s="137"/>
      <c r="EI328" s="137"/>
      <c r="EJ328" s="137"/>
      <c r="EK328" s="137"/>
      <c r="EL328" s="137"/>
      <c r="EM328" s="137"/>
      <c r="EN328" s="137"/>
    </row>
    <row r="329" spans="2:145" s="388" customFormat="1" ht="30.75" customHeight="1">
      <c r="B329" s="389"/>
      <c r="C329" s="216" t="s">
        <v>28</v>
      </c>
      <c r="D329" s="389"/>
      <c r="E329" s="387">
        <f>E326+E325+E327+E328</f>
        <v>16012211.75</v>
      </c>
      <c r="F329" s="387">
        <f>F326+F325+F327+F328</f>
        <v>16012211.75</v>
      </c>
      <c r="G329" s="609">
        <f>(F329/E329)*100</f>
        <v>100</v>
      </c>
      <c r="H329" s="610">
        <v>1</v>
      </c>
      <c r="I329" s="390"/>
      <c r="J329" s="391"/>
      <c r="K329" s="392"/>
      <c r="L329" s="393"/>
      <c r="M329" s="608">
        <v>74.45</v>
      </c>
      <c r="N329" s="704">
        <v>1</v>
      </c>
      <c r="O329" s="394"/>
      <c r="P329" s="195"/>
      <c r="Q329" s="195"/>
      <c r="R329" s="195"/>
      <c r="S329" s="195"/>
      <c r="T329" s="195"/>
      <c r="U329" s="195"/>
      <c r="V329" s="195"/>
      <c r="W329" s="195"/>
      <c r="X329" s="442"/>
      <c r="Y329" s="442"/>
      <c r="Z329" s="442"/>
      <c r="AA329" s="442"/>
      <c r="AB329" s="395"/>
      <c r="AC329" s="395"/>
      <c r="AD329" s="395"/>
      <c r="AE329" s="395"/>
      <c r="AF329" s="395"/>
      <c r="AG329" s="395"/>
      <c r="AH329" s="395"/>
      <c r="AI329" s="395"/>
      <c r="AJ329" s="395"/>
      <c r="AK329" s="395"/>
      <c r="AL329" s="395"/>
      <c r="AM329" s="395"/>
      <c r="AN329" s="395"/>
      <c r="AO329" s="395"/>
      <c r="AP329" s="395"/>
      <c r="AQ329" s="395"/>
      <c r="AR329" s="395"/>
      <c r="AS329" s="395"/>
      <c r="AT329" s="395"/>
      <c r="AU329" s="395"/>
      <c r="AV329" s="395"/>
      <c r="AW329" s="395"/>
      <c r="AX329" s="395"/>
      <c r="AY329" s="395"/>
      <c r="AZ329" s="395"/>
      <c r="BA329" s="395"/>
      <c r="BB329" s="395"/>
      <c r="BC329" s="395"/>
      <c r="BD329" s="395"/>
      <c r="BE329" s="395"/>
      <c r="BF329" s="395"/>
      <c r="BG329" s="395"/>
      <c r="BH329" s="395"/>
      <c r="BI329" s="395"/>
      <c r="BJ329" s="395"/>
      <c r="BK329" s="395"/>
      <c r="BL329" s="395"/>
      <c r="BM329" s="395"/>
      <c r="BN329" s="395"/>
      <c r="BO329" s="395"/>
      <c r="BP329" s="395"/>
      <c r="BQ329" s="395"/>
      <c r="BR329" s="395"/>
      <c r="BS329" s="395"/>
      <c r="BT329" s="395"/>
      <c r="BU329" s="395"/>
      <c r="BV329" s="395"/>
      <c r="BW329" s="395"/>
      <c r="BX329" s="395"/>
      <c r="BY329" s="395"/>
      <c r="BZ329" s="395"/>
      <c r="CA329" s="395"/>
      <c r="CB329" s="395"/>
      <c r="CC329" s="395"/>
      <c r="CD329" s="395"/>
      <c r="CE329" s="395"/>
      <c r="CF329" s="395"/>
      <c r="CG329" s="395"/>
      <c r="CH329" s="395"/>
      <c r="CI329" s="395"/>
      <c r="CJ329" s="395"/>
      <c r="CK329" s="395"/>
      <c r="CL329" s="395"/>
      <c r="CM329" s="395"/>
      <c r="CN329" s="395"/>
      <c r="CO329" s="395"/>
      <c r="CP329" s="395"/>
      <c r="CQ329" s="395"/>
      <c r="CR329" s="395"/>
      <c r="CS329" s="395"/>
      <c r="CT329" s="395"/>
      <c r="CU329" s="395"/>
      <c r="CV329" s="395"/>
      <c r="CW329" s="395"/>
      <c r="CX329" s="395"/>
      <c r="CY329" s="395"/>
      <c r="CZ329" s="395"/>
      <c r="DA329" s="395"/>
      <c r="DB329" s="395"/>
      <c r="DC329" s="395"/>
      <c r="DD329" s="395"/>
      <c r="DE329" s="395"/>
      <c r="DF329" s="395"/>
      <c r="DG329" s="395"/>
      <c r="DH329" s="395"/>
      <c r="DI329" s="395"/>
      <c r="DJ329" s="395"/>
      <c r="DK329" s="395"/>
      <c r="DL329" s="395"/>
      <c r="DM329" s="395"/>
      <c r="DN329" s="395"/>
      <c r="DO329" s="395"/>
      <c r="DP329" s="395"/>
      <c r="DQ329" s="395"/>
      <c r="DR329" s="395"/>
      <c r="DS329" s="395"/>
      <c r="DT329" s="395"/>
      <c r="DU329" s="395"/>
      <c r="DV329" s="395"/>
      <c r="DW329" s="395"/>
      <c r="DX329" s="395"/>
      <c r="DY329" s="395"/>
      <c r="DZ329" s="395"/>
      <c r="EA329" s="395"/>
      <c r="EB329" s="395"/>
      <c r="EC329" s="395"/>
      <c r="ED329" s="395"/>
      <c r="EE329" s="395"/>
      <c r="EF329" s="395"/>
      <c r="EG329" s="395"/>
      <c r="EH329" s="395"/>
      <c r="EI329" s="395"/>
      <c r="EJ329" s="395"/>
      <c r="EK329" s="395"/>
      <c r="EL329" s="395"/>
      <c r="EM329" s="395"/>
      <c r="EN329" s="395"/>
    </row>
    <row r="330" spans="2:145" s="209" customFormat="1" ht="49.5" customHeight="1">
      <c r="B330" s="24"/>
      <c r="C330" s="845" t="s">
        <v>505</v>
      </c>
      <c r="D330" s="846"/>
      <c r="E330" s="846"/>
      <c r="F330" s="846"/>
      <c r="G330" s="846"/>
      <c r="H330" s="846"/>
      <c r="I330" s="846"/>
      <c r="J330" s="846"/>
      <c r="K330" s="846"/>
      <c r="L330" s="846"/>
      <c r="M330" s="846"/>
      <c r="N330" s="847"/>
      <c r="O330" s="328"/>
      <c r="P330" s="421"/>
      <c r="Q330" s="421"/>
      <c r="R330" s="421"/>
      <c r="S330" s="421"/>
      <c r="T330" s="421"/>
      <c r="U330" s="421"/>
      <c r="V330" s="421"/>
      <c r="W330" s="421"/>
      <c r="X330" s="448"/>
      <c r="Y330" s="448"/>
      <c r="Z330" s="448"/>
      <c r="AA330" s="448"/>
      <c r="AB330" s="266"/>
      <c r="AC330" s="266"/>
      <c r="AD330" s="266"/>
      <c r="AE330" s="266"/>
      <c r="AF330" s="266"/>
      <c r="AG330" s="266"/>
      <c r="AH330" s="266"/>
      <c r="AI330" s="266"/>
      <c r="AJ330" s="266"/>
      <c r="AK330" s="266"/>
      <c r="AL330" s="266"/>
      <c r="AM330" s="266"/>
      <c r="AN330" s="266"/>
      <c r="AO330" s="266"/>
      <c r="AP330" s="266"/>
      <c r="AQ330" s="266"/>
      <c r="AR330" s="266"/>
      <c r="AS330" s="266"/>
      <c r="AT330" s="266"/>
      <c r="AU330" s="266"/>
      <c r="AV330" s="266"/>
      <c r="AW330" s="266"/>
      <c r="AX330" s="266"/>
      <c r="AY330" s="266"/>
      <c r="AZ330" s="266"/>
      <c r="BA330" s="266"/>
      <c r="BB330" s="266"/>
      <c r="BC330" s="266"/>
      <c r="BD330" s="266"/>
      <c r="BE330" s="266"/>
      <c r="BF330" s="266"/>
      <c r="BG330" s="266"/>
      <c r="BH330" s="266"/>
      <c r="BI330" s="266"/>
      <c r="BJ330" s="266"/>
      <c r="BK330" s="266"/>
      <c r="BL330" s="266"/>
      <c r="BM330" s="266"/>
      <c r="BN330" s="266"/>
      <c r="BO330" s="266"/>
      <c r="BP330" s="266"/>
      <c r="BQ330" s="266"/>
      <c r="BR330" s="266"/>
      <c r="BS330" s="266"/>
      <c r="BT330" s="266"/>
      <c r="BU330" s="266"/>
      <c r="BV330" s="266"/>
      <c r="BW330" s="266"/>
      <c r="BX330" s="266"/>
      <c r="BY330" s="266"/>
      <c r="BZ330" s="266"/>
      <c r="CA330" s="266"/>
      <c r="CB330" s="266"/>
      <c r="CC330" s="266"/>
      <c r="CD330" s="266"/>
      <c r="CE330" s="266"/>
      <c r="CF330" s="266"/>
      <c r="CG330" s="266"/>
      <c r="CH330" s="266"/>
      <c r="CI330" s="266"/>
      <c r="CJ330" s="266"/>
      <c r="CK330" s="266"/>
      <c r="CL330" s="266"/>
      <c r="CM330" s="266"/>
      <c r="CN330" s="266"/>
      <c r="CO330" s="266"/>
      <c r="CP330" s="266"/>
      <c r="CQ330" s="266"/>
      <c r="CR330" s="266"/>
      <c r="CS330" s="266"/>
      <c r="CT330" s="266"/>
      <c r="CU330" s="266"/>
      <c r="CV330" s="266"/>
      <c r="CW330" s="266"/>
      <c r="CX330" s="266"/>
      <c r="CY330" s="266"/>
      <c r="CZ330" s="266"/>
      <c r="DA330" s="266"/>
      <c r="DB330" s="266"/>
      <c r="DC330" s="266"/>
      <c r="DD330" s="266"/>
      <c r="DE330" s="266"/>
      <c r="DF330" s="266"/>
      <c r="DG330" s="266"/>
      <c r="DH330" s="266"/>
      <c r="DI330" s="266"/>
      <c r="DJ330" s="266"/>
      <c r="DK330" s="266"/>
      <c r="DL330" s="266"/>
      <c r="DM330" s="266"/>
      <c r="DN330" s="266"/>
      <c r="DO330" s="266"/>
      <c r="DP330" s="266"/>
      <c r="DQ330" s="266"/>
      <c r="DR330" s="266"/>
      <c r="DS330" s="266"/>
      <c r="DT330" s="266"/>
      <c r="DU330" s="266"/>
      <c r="DV330" s="266"/>
      <c r="DW330" s="266"/>
      <c r="DX330" s="266"/>
      <c r="DY330" s="266"/>
      <c r="DZ330" s="266"/>
      <c r="EA330" s="266"/>
      <c r="EB330" s="266"/>
      <c r="EC330" s="266"/>
      <c r="ED330" s="266"/>
      <c r="EE330" s="266"/>
      <c r="EF330" s="266"/>
      <c r="EG330" s="266"/>
      <c r="EH330" s="266"/>
      <c r="EI330" s="266"/>
      <c r="EJ330" s="266"/>
      <c r="EK330" s="266"/>
      <c r="EL330" s="266"/>
      <c r="EM330" s="266"/>
      <c r="EN330" s="266"/>
    </row>
    <row r="331" spans="2:145" s="127" customFormat="1" ht="31.5" customHeight="1">
      <c r="B331" s="213"/>
      <c r="C331" s="784" t="s">
        <v>512</v>
      </c>
      <c r="D331" s="785"/>
      <c r="E331" s="785"/>
      <c r="F331" s="785"/>
      <c r="G331" s="785"/>
      <c r="H331" s="785"/>
      <c r="I331" s="785"/>
      <c r="J331" s="785"/>
      <c r="K331" s="785"/>
      <c r="L331" s="785"/>
      <c r="M331" s="785"/>
      <c r="N331" s="786"/>
      <c r="O331" s="328"/>
      <c r="P331" s="421"/>
      <c r="Q331" s="421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139"/>
      <c r="AC331" s="139"/>
      <c r="AD331" s="139"/>
      <c r="AE331" s="139"/>
      <c r="AF331" s="139"/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  <c r="AV331" s="139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  <c r="BI331" s="139"/>
      <c r="BJ331" s="139"/>
      <c r="BK331" s="139"/>
      <c r="BL331" s="139"/>
      <c r="BM331" s="139"/>
      <c r="BN331" s="139"/>
      <c r="BO331" s="139"/>
      <c r="BP331" s="139"/>
      <c r="BQ331" s="139"/>
      <c r="BR331" s="139"/>
      <c r="BS331" s="139"/>
      <c r="BT331" s="139"/>
      <c r="BU331" s="139"/>
      <c r="BV331" s="139"/>
      <c r="BW331" s="139"/>
      <c r="BX331" s="139"/>
      <c r="BY331" s="139"/>
      <c r="BZ331" s="139"/>
      <c r="CA331" s="139"/>
      <c r="CB331" s="139"/>
      <c r="CC331" s="139"/>
      <c r="CD331" s="139"/>
      <c r="CE331" s="139"/>
      <c r="CF331" s="139"/>
      <c r="CG331" s="139"/>
      <c r="CH331" s="139"/>
      <c r="CI331" s="139"/>
      <c r="CJ331" s="139"/>
      <c r="CK331" s="139"/>
      <c r="CL331" s="139"/>
      <c r="CM331" s="139"/>
      <c r="CN331" s="139"/>
      <c r="CO331" s="139"/>
      <c r="CP331" s="139"/>
      <c r="CQ331" s="139"/>
      <c r="CR331" s="139"/>
      <c r="CS331" s="139"/>
      <c r="CT331" s="139"/>
      <c r="CU331" s="139"/>
      <c r="CV331" s="139"/>
      <c r="CW331" s="139"/>
      <c r="CX331" s="139"/>
      <c r="CY331" s="139"/>
      <c r="CZ331" s="139"/>
      <c r="DA331" s="139"/>
      <c r="DB331" s="139"/>
      <c r="DC331" s="139"/>
      <c r="DD331" s="139"/>
      <c r="DE331" s="139"/>
      <c r="DF331" s="139"/>
      <c r="DG331" s="139"/>
      <c r="DH331" s="139"/>
      <c r="DI331" s="139"/>
      <c r="DJ331" s="139"/>
      <c r="DK331" s="139"/>
      <c r="DL331" s="139"/>
      <c r="DM331" s="139"/>
      <c r="DN331" s="139"/>
      <c r="DO331" s="139"/>
      <c r="DP331" s="139"/>
      <c r="DQ331" s="139"/>
      <c r="DR331" s="139"/>
      <c r="DS331" s="139"/>
      <c r="DT331" s="139"/>
      <c r="DU331" s="139"/>
      <c r="DV331" s="139"/>
      <c r="DW331" s="139"/>
      <c r="DX331" s="139"/>
      <c r="DY331" s="139"/>
      <c r="DZ331" s="139"/>
      <c r="EA331" s="139"/>
      <c r="EB331" s="139"/>
      <c r="EC331" s="139"/>
      <c r="ED331" s="139"/>
      <c r="EE331" s="139"/>
      <c r="EF331" s="139"/>
      <c r="EG331" s="139"/>
      <c r="EH331" s="139"/>
      <c r="EI331" s="139"/>
      <c r="EJ331" s="139"/>
      <c r="EK331" s="139"/>
      <c r="EL331" s="139"/>
      <c r="EM331" s="139"/>
      <c r="EN331" s="139"/>
    </row>
    <row r="332" spans="2:145" s="127" customFormat="1" ht="41.25" customHeight="1">
      <c r="B332" s="373" t="s">
        <v>514</v>
      </c>
      <c r="C332" s="784" t="s">
        <v>513</v>
      </c>
      <c r="D332" s="785"/>
      <c r="E332" s="785"/>
      <c r="F332" s="785"/>
      <c r="G332" s="785"/>
      <c r="H332" s="785"/>
      <c r="I332" s="785"/>
      <c r="J332" s="785"/>
      <c r="K332" s="785"/>
      <c r="L332" s="785"/>
      <c r="M332" s="785"/>
      <c r="N332" s="786"/>
      <c r="O332" s="328"/>
      <c r="P332" s="442"/>
      <c r="Q332" s="442"/>
      <c r="R332" s="442"/>
      <c r="S332" s="442"/>
      <c r="T332" s="442"/>
      <c r="U332" s="442"/>
      <c r="V332" s="442"/>
      <c r="W332" s="442"/>
      <c r="X332" s="421"/>
      <c r="Y332" s="421"/>
      <c r="Z332" s="421"/>
      <c r="AA332" s="421"/>
      <c r="AB332" s="139"/>
      <c r="AC332" s="139"/>
      <c r="AD332" s="139"/>
      <c r="AE332" s="139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  <c r="BI332" s="139"/>
      <c r="BJ332" s="139"/>
      <c r="BK332" s="139"/>
      <c r="BL332" s="139"/>
      <c r="BM332" s="139"/>
      <c r="BN332" s="139"/>
      <c r="BO332" s="139"/>
      <c r="BP332" s="139"/>
      <c r="BQ332" s="139"/>
      <c r="BR332" s="139"/>
      <c r="BS332" s="139"/>
      <c r="BT332" s="139"/>
      <c r="BU332" s="139"/>
      <c r="BV332" s="139"/>
      <c r="BW332" s="139"/>
      <c r="BX332" s="139"/>
      <c r="BY332" s="139"/>
      <c r="BZ332" s="139"/>
      <c r="CA332" s="139"/>
      <c r="CB332" s="139"/>
      <c r="CC332" s="139"/>
      <c r="CD332" s="139"/>
      <c r="CE332" s="139"/>
      <c r="CF332" s="139"/>
      <c r="CG332" s="139"/>
      <c r="CH332" s="139"/>
      <c r="CI332" s="139"/>
      <c r="CJ332" s="139"/>
      <c r="CK332" s="139"/>
      <c r="CL332" s="139"/>
      <c r="CM332" s="139"/>
      <c r="CN332" s="139"/>
      <c r="CO332" s="139"/>
      <c r="CP332" s="139"/>
      <c r="CQ332" s="139"/>
      <c r="CR332" s="139"/>
      <c r="CS332" s="139"/>
      <c r="CT332" s="139"/>
      <c r="CU332" s="139"/>
      <c r="CV332" s="139"/>
      <c r="CW332" s="139"/>
      <c r="CX332" s="139"/>
      <c r="CY332" s="139"/>
      <c r="CZ332" s="139"/>
      <c r="DA332" s="139"/>
      <c r="DB332" s="139"/>
      <c r="DC332" s="139"/>
      <c r="DD332" s="139"/>
      <c r="DE332" s="139"/>
      <c r="DF332" s="139"/>
      <c r="DG332" s="139"/>
      <c r="DH332" s="139"/>
      <c r="DI332" s="139"/>
      <c r="DJ332" s="139"/>
      <c r="DK332" s="139"/>
      <c r="DL332" s="139"/>
      <c r="DM332" s="139"/>
      <c r="DN332" s="139"/>
      <c r="DO332" s="139"/>
      <c r="DP332" s="139"/>
      <c r="DQ332" s="139"/>
      <c r="DR332" s="139"/>
      <c r="DS332" s="139"/>
      <c r="DT332" s="139"/>
      <c r="DU332" s="139"/>
      <c r="DV332" s="139"/>
      <c r="DW332" s="139"/>
      <c r="DX332" s="139"/>
      <c r="DY332" s="139"/>
      <c r="DZ332" s="139"/>
      <c r="EA332" s="139"/>
      <c r="EB332" s="139"/>
      <c r="EC332" s="139"/>
      <c r="ED332" s="139"/>
      <c r="EE332" s="139"/>
      <c r="EF332" s="139"/>
      <c r="EG332" s="139"/>
      <c r="EH332" s="139"/>
      <c r="EI332" s="139"/>
      <c r="EJ332" s="139"/>
      <c r="EK332" s="139"/>
      <c r="EL332" s="139"/>
      <c r="EM332" s="139"/>
      <c r="EN332" s="139"/>
    </row>
    <row r="333" spans="2:145" s="195" customFormat="1" ht="61.5" customHeight="1">
      <c r="B333" s="51" t="s">
        <v>515</v>
      </c>
      <c r="C333" s="52" t="s">
        <v>748</v>
      </c>
      <c r="D333" s="637" t="s">
        <v>369</v>
      </c>
      <c r="E333" s="397">
        <v>282600</v>
      </c>
      <c r="F333" s="397">
        <v>282600</v>
      </c>
      <c r="G333" s="54">
        <v>100</v>
      </c>
      <c r="H333" s="514">
        <v>1</v>
      </c>
      <c r="I333" s="370" t="s">
        <v>518</v>
      </c>
      <c r="J333" s="12" t="s">
        <v>27</v>
      </c>
      <c r="K333" s="290">
        <v>5</v>
      </c>
      <c r="L333" s="290">
        <v>5</v>
      </c>
      <c r="M333" s="399">
        <v>100</v>
      </c>
      <c r="N333" s="398">
        <v>1</v>
      </c>
      <c r="O333" s="385"/>
    </row>
    <row r="334" spans="2:145" s="195" customFormat="1" ht="78.75" customHeight="1">
      <c r="B334" s="51"/>
      <c r="C334" s="52"/>
      <c r="D334" s="475"/>
      <c r="E334" s="397"/>
      <c r="F334" s="397"/>
      <c r="G334" s="54"/>
      <c r="H334" s="514"/>
      <c r="I334" s="370" t="s">
        <v>519</v>
      </c>
      <c r="J334" s="12" t="s">
        <v>27</v>
      </c>
      <c r="K334" s="290">
        <v>0</v>
      </c>
      <c r="L334" s="290">
        <v>0</v>
      </c>
      <c r="M334" s="399">
        <v>0</v>
      </c>
      <c r="N334" s="398">
        <v>0</v>
      </c>
      <c r="O334" s="58" t="s">
        <v>751</v>
      </c>
    </row>
    <row r="335" spans="2:145" s="195" customFormat="1" ht="32.25" customHeight="1">
      <c r="B335" s="379"/>
      <c r="C335" s="380" t="s">
        <v>44</v>
      </c>
      <c r="D335" s="476"/>
      <c r="E335" s="400">
        <f>E333</f>
        <v>282600</v>
      </c>
      <c r="F335" s="400">
        <f>F333</f>
        <v>282600</v>
      </c>
      <c r="G335" s="612">
        <v>100</v>
      </c>
      <c r="H335" s="515">
        <v>1</v>
      </c>
      <c r="I335" s="381"/>
      <c r="J335" s="382"/>
      <c r="K335" s="383"/>
      <c r="L335" s="384"/>
      <c r="M335" s="613">
        <v>100</v>
      </c>
      <c r="N335" s="611">
        <v>1</v>
      </c>
      <c r="O335" s="396"/>
    </row>
    <row r="336" spans="2:145" s="449" customFormat="1" ht="36.75" customHeight="1">
      <c r="B336" s="658"/>
      <c r="C336" s="659" t="s">
        <v>250</v>
      </c>
      <c r="D336" s="660"/>
      <c r="E336" s="661">
        <f>E335+E329+E321</f>
        <v>23500211.75</v>
      </c>
      <c r="F336" s="661">
        <f>F335+F329+F321</f>
        <v>23500211.75</v>
      </c>
      <c r="G336" s="662">
        <f>(F336/E336)*100</f>
        <v>100</v>
      </c>
      <c r="H336" s="663">
        <v>1</v>
      </c>
      <c r="I336" s="806" t="s">
        <v>355</v>
      </c>
      <c r="J336" s="807"/>
      <c r="K336" s="807"/>
      <c r="L336" s="808"/>
      <c r="M336" s="691">
        <v>0.8</v>
      </c>
      <c r="N336" s="664">
        <v>1</v>
      </c>
      <c r="O336" s="665"/>
      <c r="AB336" s="666"/>
      <c r="AC336" s="666"/>
      <c r="AD336" s="666"/>
      <c r="AE336" s="666"/>
      <c r="AF336" s="666"/>
      <c r="AG336" s="666"/>
      <c r="AH336" s="666"/>
      <c r="AI336" s="666"/>
      <c r="AJ336" s="666"/>
      <c r="AK336" s="666"/>
      <c r="AL336" s="666"/>
      <c r="AM336" s="666"/>
      <c r="AN336" s="666"/>
      <c r="AO336" s="666"/>
      <c r="AP336" s="666"/>
      <c r="AQ336" s="666"/>
      <c r="AR336" s="666"/>
      <c r="AS336" s="666"/>
      <c r="AT336" s="666"/>
      <c r="AU336" s="666"/>
      <c r="AV336" s="666"/>
      <c r="AW336" s="666"/>
      <c r="AX336" s="666"/>
      <c r="AY336" s="666"/>
      <c r="AZ336" s="666"/>
      <c r="BA336" s="666"/>
      <c r="BB336" s="666"/>
      <c r="BC336" s="666"/>
      <c r="BD336" s="666"/>
      <c r="BE336" s="666"/>
      <c r="BF336" s="666"/>
      <c r="BG336" s="666"/>
      <c r="BH336" s="666"/>
      <c r="BI336" s="666"/>
      <c r="BJ336" s="666"/>
      <c r="BK336" s="666"/>
      <c r="BL336" s="666"/>
      <c r="BM336" s="666"/>
      <c r="BN336" s="666"/>
      <c r="BO336" s="666"/>
      <c r="BP336" s="666"/>
      <c r="BQ336" s="666"/>
      <c r="BR336" s="666"/>
      <c r="BS336" s="666"/>
      <c r="BT336" s="666"/>
      <c r="BU336" s="666"/>
      <c r="BV336" s="666"/>
      <c r="BW336" s="666"/>
      <c r="BX336" s="666"/>
      <c r="BY336" s="666"/>
      <c r="BZ336" s="666"/>
      <c r="CA336" s="666"/>
      <c r="CB336" s="666"/>
      <c r="CC336" s="666"/>
      <c r="CD336" s="666"/>
      <c r="CE336" s="666"/>
      <c r="CF336" s="666"/>
      <c r="CG336" s="666"/>
      <c r="CH336" s="666"/>
      <c r="CI336" s="666"/>
      <c r="CJ336" s="666"/>
      <c r="CK336" s="666"/>
      <c r="CL336" s="666"/>
      <c r="CM336" s="666"/>
      <c r="CN336" s="666"/>
      <c r="CO336" s="666"/>
      <c r="CP336" s="666"/>
      <c r="CQ336" s="666"/>
      <c r="CR336" s="666"/>
      <c r="CS336" s="666"/>
      <c r="CT336" s="666"/>
      <c r="CU336" s="666"/>
      <c r="CV336" s="666"/>
      <c r="CW336" s="666"/>
      <c r="CX336" s="666"/>
      <c r="CY336" s="666"/>
      <c r="CZ336" s="666"/>
      <c r="DA336" s="666"/>
      <c r="DB336" s="666"/>
      <c r="DC336" s="666"/>
      <c r="DD336" s="666"/>
      <c r="DE336" s="666"/>
      <c r="DF336" s="666"/>
      <c r="DG336" s="666"/>
      <c r="DH336" s="666"/>
      <c r="DI336" s="666"/>
      <c r="DJ336" s="666"/>
      <c r="DK336" s="666"/>
      <c r="DL336" s="666"/>
      <c r="DM336" s="666"/>
      <c r="DN336" s="666"/>
      <c r="DO336" s="666"/>
      <c r="DP336" s="666"/>
      <c r="DQ336" s="666"/>
      <c r="DR336" s="666"/>
      <c r="DS336" s="666"/>
      <c r="DT336" s="666"/>
      <c r="DU336" s="666"/>
      <c r="DV336" s="666"/>
      <c r="DW336" s="666"/>
      <c r="DX336" s="666"/>
      <c r="DY336" s="666"/>
      <c r="DZ336" s="666"/>
      <c r="EA336" s="666"/>
      <c r="EB336" s="666"/>
      <c r="EC336" s="666"/>
      <c r="ED336" s="666"/>
      <c r="EE336" s="666"/>
      <c r="EF336" s="666"/>
      <c r="EG336" s="666"/>
      <c r="EH336" s="666"/>
      <c r="EI336" s="666"/>
      <c r="EJ336" s="666"/>
      <c r="EK336" s="666"/>
      <c r="EL336" s="666"/>
      <c r="EM336" s="666"/>
      <c r="EN336" s="666"/>
    </row>
    <row r="337" spans="1:144" s="140" customFormat="1" ht="34.5" customHeight="1">
      <c r="B337" s="600"/>
      <c r="C337" s="177" t="s">
        <v>665</v>
      </c>
      <c r="D337" s="577" t="s">
        <v>669</v>
      </c>
      <c r="E337" s="602">
        <v>0</v>
      </c>
      <c r="F337" s="602">
        <v>0</v>
      </c>
      <c r="G337" s="496"/>
      <c r="H337" s="504"/>
      <c r="I337" s="501"/>
      <c r="J337" s="501"/>
      <c r="K337" s="319"/>
      <c r="L337" s="319"/>
      <c r="M337" s="129"/>
      <c r="N337" s="601"/>
      <c r="O337" s="328"/>
      <c r="P337" s="404"/>
      <c r="Q337" s="404"/>
      <c r="R337" s="404"/>
      <c r="S337" s="404"/>
      <c r="T337" s="404"/>
      <c r="U337" s="404"/>
      <c r="V337" s="404"/>
      <c r="W337" s="404"/>
      <c r="X337" s="404"/>
      <c r="Y337" s="404"/>
      <c r="Z337" s="404"/>
      <c r="AA337" s="404"/>
    </row>
    <row r="338" spans="1:144" s="140" customFormat="1" ht="32.25" customHeight="1">
      <c r="B338" s="600"/>
      <c r="C338" s="177" t="s">
        <v>666</v>
      </c>
      <c r="D338" s="577" t="s">
        <v>363</v>
      </c>
      <c r="E338" s="602">
        <f>E336-E339</f>
        <v>7488000</v>
      </c>
      <c r="F338" s="602">
        <f>F336-F339</f>
        <v>7488000</v>
      </c>
      <c r="G338" s="496"/>
      <c r="H338" s="504"/>
      <c r="I338" s="501"/>
      <c r="J338" s="501"/>
      <c r="K338" s="319"/>
      <c r="L338" s="319"/>
      <c r="M338" s="129"/>
      <c r="N338" s="601"/>
      <c r="O338" s="328"/>
      <c r="P338" s="404"/>
      <c r="Q338" s="404"/>
      <c r="R338" s="404"/>
      <c r="S338" s="404"/>
      <c r="T338" s="404"/>
      <c r="U338" s="404"/>
      <c r="V338" s="404"/>
      <c r="W338" s="404"/>
      <c r="X338" s="404"/>
      <c r="Y338" s="404"/>
      <c r="Z338" s="404"/>
      <c r="AA338" s="404"/>
    </row>
    <row r="339" spans="1:144" s="140" customFormat="1" ht="29.25" customHeight="1">
      <c r="B339" s="600"/>
      <c r="C339" s="177" t="s">
        <v>667</v>
      </c>
      <c r="D339" s="577" t="s">
        <v>670</v>
      </c>
      <c r="E339" s="602">
        <v>16012211.75</v>
      </c>
      <c r="F339" s="602">
        <v>16012211.75</v>
      </c>
      <c r="G339" s="496"/>
      <c r="H339" s="504"/>
      <c r="I339" s="501"/>
      <c r="J339" s="501"/>
      <c r="K339" s="319"/>
      <c r="L339" s="319"/>
      <c r="M339" s="129"/>
      <c r="N339" s="601"/>
      <c r="O339" s="328"/>
      <c r="P339" s="404"/>
      <c r="Q339" s="404"/>
      <c r="R339" s="404"/>
      <c r="S339" s="404"/>
      <c r="T339" s="404"/>
      <c r="U339" s="404"/>
      <c r="V339" s="404"/>
      <c r="W339" s="404"/>
      <c r="X339" s="404"/>
      <c r="Y339" s="404"/>
      <c r="Z339" s="404"/>
      <c r="AA339" s="404"/>
    </row>
    <row r="340" spans="1:144" s="140" customFormat="1" ht="36" customHeight="1">
      <c r="B340" s="600"/>
      <c r="C340" s="177" t="s">
        <v>668</v>
      </c>
      <c r="D340" s="577" t="s">
        <v>684</v>
      </c>
      <c r="E340" s="602">
        <v>0</v>
      </c>
      <c r="F340" s="602">
        <v>0</v>
      </c>
      <c r="G340" s="496"/>
      <c r="H340" s="504"/>
      <c r="I340" s="501"/>
      <c r="J340" s="501"/>
      <c r="K340" s="319"/>
      <c r="L340" s="319"/>
      <c r="M340" s="129"/>
      <c r="N340" s="601"/>
      <c r="O340" s="328"/>
      <c r="P340" s="404"/>
      <c r="Q340" s="404"/>
      <c r="R340" s="404"/>
      <c r="S340" s="404"/>
      <c r="T340" s="404"/>
      <c r="U340" s="404"/>
      <c r="V340" s="404"/>
      <c r="W340" s="404"/>
      <c r="X340" s="404"/>
      <c r="Y340" s="404"/>
      <c r="Z340" s="404"/>
      <c r="AA340" s="404"/>
    </row>
    <row r="341" spans="1:144" s="140" customFormat="1" ht="55.5" customHeight="1">
      <c r="B341" s="184"/>
      <c r="C341" s="740" t="s">
        <v>752</v>
      </c>
      <c r="D341" s="741"/>
      <c r="E341" s="741"/>
      <c r="F341" s="741"/>
      <c r="G341" s="741"/>
      <c r="H341" s="741"/>
      <c r="I341" s="741"/>
      <c r="J341" s="741"/>
      <c r="K341" s="741"/>
      <c r="L341" s="741"/>
      <c r="M341" s="741"/>
      <c r="N341" s="742"/>
      <c r="O341" s="328"/>
      <c r="P341" s="404"/>
      <c r="Q341" s="404"/>
      <c r="R341" s="404"/>
      <c r="S341" s="404"/>
      <c r="T341" s="404"/>
      <c r="U341" s="404"/>
      <c r="V341" s="404"/>
      <c r="W341" s="404"/>
      <c r="X341" s="404"/>
      <c r="Y341" s="404"/>
      <c r="Z341" s="404"/>
      <c r="AA341" s="404"/>
    </row>
    <row r="342" spans="1:144" s="140" customFormat="1" ht="36" customHeight="1">
      <c r="B342" s="621" t="s">
        <v>679</v>
      </c>
      <c r="C342" s="754" t="s">
        <v>690</v>
      </c>
      <c r="D342" s="755"/>
      <c r="E342" s="755"/>
      <c r="F342" s="755"/>
      <c r="G342" s="755"/>
      <c r="H342" s="755"/>
      <c r="I342" s="755"/>
      <c r="J342" s="755"/>
      <c r="K342" s="755"/>
      <c r="L342" s="755"/>
      <c r="M342" s="499"/>
      <c r="N342" s="614"/>
      <c r="O342" s="328"/>
      <c r="P342" s="404"/>
      <c r="Q342" s="404"/>
      <c r="R342" s="404"/>
      <c r="S342" s="404"/>
      <c r="T342" s="404"/>
      <c r="U342" s="404"/>
      <c r="V342" s="404"/>
      <c r="W342" s="404"/>
      <c r="X342" s="404"/>
      <c r="Y342" s="404"/>
      <c r="Z342" s="404"/>
      <c r="AA342" s="404"/>
    </row>
    <row r="343" spans="1:144" s="140" customFormat="1" ht="25.5" customHeight="1">
      <c r="B343" s="600"/>
      <c r="C343" s="757" t="s">
        <v>251</v>
      </c>
      <c r="D343" s="758"/>
      <c r="E343" s="758"/>
      <c r="F343" s="758"/>
      <c r="G343" s="758"/>
      <c r="H343" s="758"/>
      <c r="I343" s="758"/>
      <c r="J343" s="758"/>
      <c r="K343" s="758"/>
      <c r="L343" s="758"/>
      <c r="M343" s="758"/>
      <c r="N343" s="759"/>
      <c r="O343" s="328"/>
      <c r="P343" s="404"/>
      <c r="Q343" s="404"/>
      <c r="R343" s="404"/>
      <c r="S343" s="404"/>
      <c r="T343" s="404"/>
      <c r="U343" s="404"/>
      <c r="V343" s="404"/>
      <c r="W343" s="404"/>
      <c r="X343" s="404"/>
      <c r="Y343" s="404"/>
      <c r="Z343" s="404"/>
      <c r="AA343" s="404"/>
    </row>
    <row r="344" spans="1:144" s="140" customFormat="1" ht="23.25" customHeight="1">
      <c r="B344" s="600"/>
      <c r="C344" s="757" t="s">
        <v>252</v>
      </c>
      <c r="D344" s="758"/>
      <c r="E344" s="758"/>
      <c r="F344" s="758"/>
      <c r="G344" s="758"/>
      <c r="H344" s="758"/>
      <c r="I344" s="758"/>
      <c r="J344" s="758"/>
      <c r="K344" s="758"/>
      <c r="L344" s="758"/>
      <c r="M344" s="758"/>
      <c r="N344" s="759"/>
      <c r="O344" s="328"/>
      <c r="P344" s="404"/>
      <c r="Q344" s="404"/>
      <c r="R344" s="404"/>
      <c r="S344" s="404"/>
      <c r="T344" s="404"/>
      <c r="U344" s="404"/>
      <c r="V344" s="404"/>
      <c r="W344" s="404"/>
      <c r="X344" s="404"/>
      <c r="Y344" s="404"/>
      <c r="Z344" s="404"/>
      <c r="AA344" s="404"/>
    </row>
    <row r="345" spans="1:144" ht="21" customHeight="1">
      <c r="A345" s="7"/>
      <c r="B345" s="15"/>
      <c r="C345" s="757" t="s">
        <v>253</v>
      </c>
      <c r="D345" s="758"/>
      <c r="E345" s="758"/>
      <c r="F345" s="758"/>
      <c r="G345" s="758"/>
      <c r="H345" s="758"/>
      <c r="I345" s="758"/>
      <c r="J345" s="758"/>
      <c r="K345" s="758"/>
      <c r="L345" s="758"/>
      <c r="M345" s="758"/>
      <c r="N345" s="759"/>
    </row>
    <row r="346" spans="1:144" ht="21" customHeight="1">
      <c r="A346" s="7"/>
      <c r="B346" s="15"/>
      <c r="C346" s="757" t="s">
        <v>254</v>
      </c>
      <c r="D346" s="758"/>
      <c r="E346" s="758"/>
      <c r="F346" s="758"/>
      <c r="G346" s="758"/>
      <c r="H346" s="758"/>
      <c r="I346" s="758"/>
      <c r="J346" s="758"/>
      <c r="K346" s="758"/>
      <c r="L346" s="758"/>
      <c r="M346" s="758"/>
      <c r="N346" s="759"/>
    </row>
    <row r="347" spans="1:144" ht="21" customHeight="1">
      <c r="A347" s="7"/>
      <c r="B347" s="15"/>
      <c r="C347" s="757" t="s">
        <v>255</v>
      </c>
      <c r="D347" s="758"/>
      <c r="E347" s="758"/>
      <c r="F347" s="758"/>
      <c r="G347" s="758"/>
      <c r="H347" s="758"/>
      <c r="I347" s="758"/>
      <c r="J347" s="758"/>
      <c r="K347" s="758"/>
      <c r="L347" s="758"/>
      <c r="M347" s="758"/>
      <c r="N347" s="759"/>
    </row>
    <row r="348" spans="1:144" s="152" customFormat="1" ht="51" customHeight="1">
      <c r="B348" s="371" t="s">
        <v>520</v>
      </c>
      <c r="C348" s="776" t="s">
        <v>264</v>
      </c>
      <c r="D348" s="777"/>
      <c r="E348" s="777"/>
      <c r="F348" s="777"/>
      <c r="G348" s="777"/>
      <c r="H348" s="777"/>
      <c r="I348" s="777"/>
      <c r="J348" s="777"/>
      <c r="K348" s="777"/>
      <c r="L348" s="777"/>
      <c r="M348" s="777"/>
      <c r="N348" s="825"/>
      <c r="O348" s="328"/>
      <c r="P348" s="442"/>
      <c r="Q348" s="442"/>
      <c r="R348" s="442"/>
      <c r="S348" s="442"/>
      <c r="T348" s="442"/>
      <c r="U348" s="442"/>
      <c r="V348" s="442"/>
      <c r="W348" s="442"/>
      <c r="X348" s="442"/>
      <c r="Y348" s="442"/>
      <c r="Z348" s="442"/>
      <c r="AA348" s="442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  <c r="CJ348" s="137"/>
      <c r="CK348" s="137"/>
      <c r="CL348" s="137"/>
      <c r="CM348" s="137"/>
      <c r="CN348" s="137"/>
      <c r="CO348" s="137"/>
      <c r="CP348" s="137"/>
      <c r="CQ348" s="137"/>
      <c r="CR348" s="137"/>
      <c r="CS348" s="137"/>
      <c r="CT348" s="137"/>
      <c r="CU348" s="137"/>
      <c r="CV348" s="137"/>
      <c r="CW348" s="137"/>
      <c r="CX348" s="137"/>
      <c r="CY348" s="137"/>
      <c r="CZ348" s="137"/>
      <c r="DA348" s="137"/>
      <c r="DB348" s="137"/>
      <c r="DC348" s="137"/>
      <c r="DD348" s="137"/>
      <c r="DE348" s="137"/>
      <c r="DF348" s="137"/>
      <c r="DG348" s="137"/>
      <c r="DH348" s="137"/>
      <c r="DI348" s="137"/>
      <c r="DJ348" s="137"/>
      <c r="DK348" s="137"/>
      <c r="DL348" s="137"/>
      <c r="DM348" s="137"/>
      <c r="DN348" s="137"/>
      <c r="DO348" s="137"/>
      <c r="DP348" s="137"/>
      <c r="DQ348" s="137"/>
      <c r="DR348" s="137"/>
      <c r="DS348" s="137"/>
      <c r="DT348" s="137"/>
      <c r="DU348" s="137"/>
      <c r="DV348" s="137"/>
      <c r="DW348" s="137"/>
      <c r="DX348" s="137"/>
      <c r="DY348" s="137"/>
      <c r="DZ348" s="137"/>
      <c r="EA348" s="137"/>
      <c r="EB348" s="137"/>
      <c r="EC348" s="137"/>
      <c r="ED348" s="137"/>
      <c r="EE348" s="137"/>
      <c r="EF348" s="137"/>
      <c r="EG348" s="137"/>
      <c r="EH348" s="137"/>
      <c r="EI348" s="137"/>
      <c r="EJ348" s="137"/>
      <c r="EK348" s="137"/>
      <c r="EL348" s="137"/>
      <c r="EM348" s="137"/>
      <c r="EN348" s="137"/>
    </row>
    <row r="349" spans="1:144" s="127" customFormat="1" ht="36" customHeight="1">
      <c r="B349" s="402"/>
      <c r="C349" s="770" t="s">
        <v>263</v>
      </c>
      <c r="D349" s="771"/>
      <c r="E349" s="771"/>
      <c r="F349" s="771"/>
      <c r="G349" s="771"/>
      <c r="H349" s="771"/>
      <c r="I349" s="771"/>
      <c r="J349" s="771"/>
      <c r="K349" s="771"/>
      <c r="L349" s="771"/>
      <c r="M349" s="771"/>
      <c r="N349" s="772"/>
      <c r="O349" s="328"/>
      <c r="P349" s="421"/>
      <c r="Q349" s="421"/>
      <c r="R349" s="421"/>
      <c r="S349" s="421"/>
      <c r="T349" s="421"/>
      <c r="U349" s="421"/>
      <c r="V349" s="421"/>
      <c r="W349" s="421"/>
      <c r="X349" s="421"/>
      <c r="Y349" s="421"/>
      <c r="Z349" s="421"/>
      <c r="AA349" s="421"/>
      <c r="AB349" s="139"/>
      <c r="AC349" s="139"/>
      <c r="AD349" s="139"/>
      <c r="AE349" s="139"/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39"/>
      <c r="BS349" s="139"/>
      <c r="BT349" s="139"/>
      <c r="BU349" s="139"/>
      <c r="BV349" s="139"/>
      <c r="BW349" s="139"/>
      <c r="BX349" s="139"/>
      <c r="BY349" s="139"/>
      <c r="BZ349" s="139"/>
      <c r="CA349" s="139"/>
      <c r="CB349" s="139"/>
      <c r="CC349" s="139"/>
      <c r="CD349" s="139"/>
      <c r="CE349" s="139"/>
      <c r="CF349" s="139"/>
      <c r="CG349" s="139"/>
      <c r="CH349" s="139"/>
      <c r="CI349" s="139"/>
      <c r="CJ349" s="139"/>
      <c r="CK349" s="139"/>
      <c r="CL349" s="139"/>
      <c r="CM349" s="139"/>
      <c r="CN349" s="139"/>
      <c r="CO349" s="139"/>
      <c r="CP349" s="139"/>
      <c r="CQ349" s="139"/>
      <c r="CR349" s="139"/>
      <c r="CS349" s="139"/>
      <c r="CT349" s="139"/>
      <c r="CU349" s="139"/>
      <c r="CV349" s="139"/>
      <c r="CW349" s="139"/>
      <c r="CX349" s="139"/>
      <c r="CY349" s="139"/>
      <c r="CZ349" s="139"/>
      <c r="DA349" s="139"/>
      <c r="DB349" s="139"/>
      <c r="DC349" s="139"/>
      <c r="DD349" s="139"/>
      <c r="DE349" s="139"/>
      <c r="DF349" s="139"/>
      <c r="DG349" s="139"/>
      <c r="DH349" s="139"/>
      <c r="DI349" s="139"/>
      <c r="DJ349" s="139"/>
      <c r="DK349" s="139"/>
      <c r="DL349" s="139"/>
      <c r="DM349" s="139"/>
      <c r="DN349" s="139"/>
      <c r="DO349" s="139"/>
      <c r="DP349" s="139"/>
      <c r="DQ349" s="139"/>
      <c r="DR349" s="139"/>
      <c r="DS349" s="139"/>
      <c r="DT349" s="139"/>
      <c r="DU349" s="139"/>
      <c r="DV349" s="139"/>
      <c r="DW349" s="139"/>
      <c r="DX349" s="139"/>
      <c r="DY349" s="139"/>
      <c r="DZ349" s="139"/>
      <c r="EA349" s="139"/>
      <c r="EB349" s="139"/>
      <c r="EC349" s="139"/>
      <c r="ED349" s="139"/>
      <c r="EE349" s="139"/>
      <c r="EF349" s="139"/>
      <c r="EG349" s="139"/>
      <c r="EH349" s="139"/>
      <c r="EI349" s="139"/>
      <c r="EJ349" s="139"/>
      <c r="EK349" s="139"/>
      <c r="EL349" s="139"/>
      <c r="EM349" s="139"/>
      <c r="EN349" s="139"/>
    </row>
    <row r="350" spans="1:144" s="127" customFormat="1" ht="29.25" customHeight="1">
      <c r="B350" s="153"/>
      <c r="C350" s="770" t="s">
        <v>256</v>
      </c>
      <c r="D350" s="771"/>
      <c r="E350" s="771"/>
      <c r="F350" s="771"/>
      <c r="G350" s="771"/>
      <c r="H350" s="771"/>
      <c r="I350" s="771"/>
      <c r="J350" s="771"/>
      <c r="K350" s="771"/>
      <c r="L350" s="771"/>
      <c r="M350" s="771"/>
      <c r="N350" s="772"/>
      <c r="O350" s="328"/>
      <c r="P350" s="421"/>
      <c r="Q350" s="421"/>
      <c r="R350" s="421"/>
      <c r="S350" s="421"/>
      <c r="T350" s="421"/>
      <c r="U350" s="421"/>
      <c r="V350" s="421"/>
      <c r="W350" s="421"/>
      <c r="X350" s="421"/>
      <c r="Y350" s="421"/>
      <c r="Z350" s="421"/>
      <c r="AA350" s="421"/>
      <c r="AB350" s="139"/>
      <c r="AC350" s="139"/>
      <c r="AD350" s="139"/>
      <c r="AE350" s="139"/>
      <c r="AF350" s="139"/>
      <c r="AG350" s="139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  <c r="BI350" s="139"/>
      <c r="BJ350" s="139"/>
      <c r="BK350" s="139"/>
      <c r="BL350" s="139"/>
      <c r="BM350" s="139"/>
      <c r="BN350" s="139"/>
      <c r="BO350" s="139"/>
      <c r="BP350" s="139"/>
      <c r="BQ350" s="139"/>
      <c r="BR350" s="139"/>
      <c r="BS350" s="139"/>
      <c r="BT350" s="139"/>
      <c r="BU350" s="139"/>
      <c r="BV350" s="139"/>
      <c r="BW350" s="139"/>
      <c r="BX350" s="139"/>
      <c r="BY350" s="139"/>
      <c r="BZ350" s="139"/>
      <c r="CA350" s="139"/>
      <c r="CB350" s="139"/>
      <c r="CC350" s="139"/>
      <c r="CD350" s="139"/>
      <c r="CE350" s="139"/>
      <c r="CF350" s="139"/>
      <c r="CG350" s="139"/>
      <c r="CH350" s="139"/>
      <c r="CI350" s="139"/>
      <c r="CJ350" s="139"/>
      <c r="CK350" s="139"/>
      <c r="CL350" s="139"/>
      <c r="CM350" s="139"/>
      <c r="CN350" s="139"/>
      <c r="CO350" s="139"/>
      <c r="CP350" s="139"/>
      <c r="CQ350" s="139"/>
      <c r="CR350" s="139"/>
      <c r="CS350" s="139"/>
      <c r="CT350" s="139"/>
      <c r="CU350" s="139"/>
      <c r="CV350" s="139"/>
      <c r="CW350" s="139"/>
      <c r="CX350" s="139"/>
      <c r="CY350" s="139"/>
      <c r="CZ350" s="139"/>
      <c r="DA350" s="139"/>
      <c r="DB350" s="139"/>
      <c r="DC350" s="139"/>
      <c r="DD350" s="139"/>
      <c r="DE350" s="139"/>
      <c r="DF350" s="139"/>
      <c r="DG350" s="139"/>
      <c r="DH350" s="139"/>
      <c r="DI350" s="139"/>
      <c r="DJ350" s="139"/>
      <c r="DK350" s="139"/>
      <c r="DL350" s="139"/>
      <c r="DM350" s="139"/>
      <c r="DN350" s="139"/>
      <c r="DO350" s="139"/>
      <c r="DP350" s="139"/>
      <c r="DQ350" s="139"/>
      <c r="DR350" s="139"/>
      <c r="DS350" s="139"/>
      <c r="DT350" s="139"/>
      <c r="DU350" s="139"/>
      <c r="DV350" s="139"/>
      <c r="DW350" s="139"/>
      <c r="DX350" s="139"/>
      <c r="DY350" s="139"/>
      <c r="DZ350" s="139"/>
      <c r="EA350" s="139"/>
      <c r="EB350" s="139"/>
      <c r="EC350" s="139"/>
      <c r="ED350" s="139"/>
      <c r="EE350" s="139"/>
      <c r="EF350" s="139"/>
      <c r="EG350" s="139"/>
      <c r="EH350" s="139"/>
      <c r="EI350" s="139"/>
      <c r="EJ350" s="139"/>
      <c r="EK350" s="139"/>
      <c r="EL350" s="139"/>
      <c r="EM350" s="139"/>
      <c r="EN350" s="139"/>
    </row>
    <row r="351" spans="1:144" s="127" customFormat="1" ht="30" customHeight="1">
      <c r="B351" s="153"/>
      <c r="C351" s="770" t="s">
        <v>257</v>
      </c>
      <c r="D351" s="771"/>
      <c r="E351" s="771"/>
      <c r="F351" s="771"/>
      <c r="G351" s="771"/>
      <c r="H351" s="771"/>
      <c r="I351" s="771"/>
      <c r="J351" s="771"/>
      <c r="K351" s="771"/>
      <c r="L351" s="771"/>
      <c r="M351" s="771"/>
      <c r="N351" s="772"/>
      <c r="O351" s="328"/>
      <c r="P351" s="421"/>
      <c r="Q351" s="421"/>
      <c r="R351" s="421"/>
      <c r="S351" s="421"/>
      <c r="T351" s="421"/>
      <c r="U351" s="421"/>
      <c r="V351" s="421"/>
      <c r="W351" s="421"/>
      <c r="X351" s="421"/>
      <c r="Y351" s="421"/>
      <c r="Z351" s="421"/>
      <c r="AA351" s="421"/>
      <c r="AB351" s="139"/>
      <c r="AC351" s="139"/>
      <c r="AD351" s="139"/>
      <c r="AE351" s="139"/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J351" s="139"/>
      <c r="BK351" s="139"/>
      <c r="BL351" s="139"/>
      <c r="BM351" s="139"/>
      <c r="BN351" s="139"/>
      <c r="BO351" s="139"/>
      <c r="BP351" s="139"/>
      <c r="BQ351" s="139"/>
      <c r="BR351" s="139"/>
      <c r="BS351" s="139"/>
      <c r="BT351" s="139"/>
      <c r="BU351" s="139"/>
      <c r="BV351" s="139"/>
      <c r="BW351" s="139"/>
      <c r="BX351" s="139"/>
      <c r="BY351" s="139"/>
      <c r="BZ351" s="139"/>
      <c r="CA351" s="139"/>
      <c r="CB351" s="139"/>
      <c r="CC351" s="139"/>
      <c r="CD351" s="139"/>
      <c r="CE351" s="139"/>
      <c r="CF351" s="139"/>
      <c r="CG351" s="139"/>
      <c r="CH351" s="139"/>
      <c r="CI351" s="139"/>
      <c r="CJ351" s="139"/>
      <c r="CK351" s="139"/>
      <c r="CL351" s="139"/>
      <c r="CM351" s="139"/>
      <c r="CN351" s="139"/>
      <c r="CO351" s="139"/>
      <c r="CP351" s="139"/>
      <c r="CQ351" s="139"/>
      <c r="CR351" s="139"/>
      <c r="CS351" s="139"/>
      <c r="CT351" s="139"/>
      <c r="CU351" s="139"/>
      <c r="CV351" s="139"/>
      <c r="CW351" s="139"/>
      <c r="CX351" s="139"/>
      <c r="CY351" s="139"/>
      <c r="CZ351" s="139"/>
      <c r="DA351" s="139"/>
      <c r="DB351" s="139"/>
      <c r="DC351" s="139"/>
      <c r="DD351" s="139"/>
      <c r="DE351" s="139"/>
      <c r="DF351" s="139"/>
      <c r="DG351" s="139"/>
      <c r="DH351" s="139"/>
      <c r="DI351" s="139"/>
      <c r="DJ351" s="139"/>
      <c r="DK351" s="139"/>
      <c r="DL351" s="139"/>
      <c r="DM351" s="139"/>
      <c r="DN351" s="139"/>
      <c r="DO351" s="139"/>
      <c r="DP351" s="139"/>
      <c r="DQ351" s="139"/>
      <c r="DR351" s="139"/>
      <c r="DS351" s="139"/>
      <c r="DT351" s="139"/>
      <c r="DU351" s="139"/>
      <c r="DV351" s="139"/>
      <c r="DW351" s="139"/>
      <c r="DX351" s="139"/>
      <c r="DY351" s="139"/>
      <c r="DZ351" s="139"/>
      <c r="EA351" s="139"/>
      <c r="EB351" s="139"/>
      <c r="EC351" s="139"/>
      <c r="ED351" s="139"/>
      <c r="EE351" s="139"/>
      <c r="EF351" s="139"/>
      <c r="EG351" s="139"/>
      <c r="EH351" s="139"/>
      <c r="EI351" s="139"/>
      <c r="EJ351" s="139"/>
      <c r="EK351" s="139"/>
      <c r="EL351" s="139"/>
      <c r="EM351" s="139"/>
      <c r="EN351" s="139"/>
    </row>
    <row r="352" spans="1:144" s="14" customFormat="1" ht="66.75" customHeight="1">
      <c r="A352" s="9"/>
      <c r="B352" s="38" t="s">
        <v>521</v>
      </c>
      <c r="C352" s="376" t="s">
        <v>524</v>
      </c>
      <c r="D352" s="10" t="s">
        <v>365</v>
      </c>
      <c r="E352" s="338">
        <v>28555400</v>
      </c>
      <c r="F352" s="338">
        <v>28555400</v>
      </c>
      <c r="G352" s="426">
        <f>(F352/E352)*100</f>
        <v>100</v>
      </c>
      <c r="H352" s="462">
        <v>1</v>
      </c>
      <c r="I352" s="11" t="s">
        <v>258</v>
      </c>
      <c r="J352" s="12" t="s">
        <v>260</v>
      </c>
      <c r="K352" s="313" t="s">
        <v>262</v>
      </c>
      <c r="L352" s="313">
        <v>15.3</v>
      </c>
      <c r="M352" s="154">
        <v>100</v>
      </c>
      <c r="N352" s="546">
        <v>1</v>
      </c>
      <c r="O352" s="328" t="s">
        <v>753</v>
      </c>
      <c r="P352" s="404"/>
      <c r="Q352" s="404"/>
      <c r="R352" s="404"/>
      <c r="S352" s="404"/>
      <c r="T352" s="404"/>
      <c r="U352" s="404"/>
      <c r="V352" s="404"/>
      <c r="W352" s="404"/>
      <c r="X352" s="404"/>
      <c r="Y352" s="404"/>
      <c r="Z352" s="404"/>
      <c r="AA352" s="404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  <c r="BQ352" s="140"/>
      <c r="BR352" s="140"/>
      <c r="BS352" s="140"/>
      <c r="BT352" s="140"/>
      <c r="BU352" s="140"/>
      <c r="BV352" s="140"/>
      <c r="BW352" s="140"/>
      <c r="BX352" s="140"/>
      <c r="BY352" s="140"/>
      <c r="BZ352" s="140"/>
      <c r="CA352" s="140"/>
      <c r="CB352" s="140"/>
      <c r="CC352" s="140"/>
      <c r="CD352" s="140"/>
      <c r="CE352" s="140"/>
      <c r="CF352" s="140"/>
      <c r="CG352" s="140"/>
      <c r="CH352" s="140"/>
      <c r="CI352" s="140"/>
      <c r="CJ352" s="140"/>
      <c r="CK352" s="140"/>
      <c r="CL352" s="140"/>
      <c r="CM352" s="140"/>
      <c r="CN352" s="140"/>
      <c r="CO352" s="140"/>
      <c r="CP352" s="140"/>
      <c r="CQ352" s="140"/>
      <c r="CR352" s="140"/>
      <c r="CS352" s="140"/>
      <c r="CT352" s="140"/>
      <c r="CU352" s="140"/>
      <c r="CV352" s="140"/>
      <c r="CW352" s="140"/>
      <c r="CX352" s="140"/>
      <c r="CY352" s="140"/>
      <c r="CZ352" s="140"/>
      <c r="DA352" s="140"/>
      <c r="DB352" s="140"/>
      <c r="DC352" s="140"/>
      <c r="DD352" s="140"/>
      <c r="DE352" s="140"/>
      <c r="DF352" s="140"/>
      <c r="DG352" s="140"/>
      <c r="DH352" s="140"/>
      <c r="DI352" s="140"/>
      <c r="DJ352" s="140"/>
      <c r="DK352" s="140"/>
      <c r="DL352" s="140"/>
      <c r="DM352" s="140"/>
      <c r="DN352" s="140"/>
      <c r="DO352" s="140"/>
      <c r="DP352" s="140"/>
      <c r="DQ352" s="140"/>
      <c r="DR352" s="140"/>
      <c r="DS352" s="140"/>
      <c r="DT352" s="140"/>
      <c r="DU352" s="140"/>
      <c r="DV352" s="140"/>
      <c r="DW352" s="140"/>
      <c r="DX352" s="140"/>
      <c r="DY352" s="140"/>
      <c r="DZ352" s="140"/>
      <c r="EA352" s="140"/>
      <c r="EB352" s="140"/>
      <c r="EC352" s="140"/>
      <c r="ED352" s="140"/>
      <c r="EE352" s="140"/>
      <c r="EF352" s="140"/>
      <c r="EG352" s="140"/>
      <c r="EH352" s="140"/>
      <c r="EI352" s="140"/>
      <c r="EJ352" s="140"/>
      <c r="EK352" s="140"/>
      <c r="EL352" s="140"/>
      <c r="EM352" s="140"/>
      <c r="EN352" s="140"/>
    </row>
    <row r="353" spans="1:145" s="14" customFormat="1" ht="82.5" customHeight="1">
      <c r="A353" s="9"/>
      <c r="B353" s="38" t="s">
        <v>522</v>
      </c>
      <c r="C353" s="376" t="s">
        <v>525</v>
      </c>
      <c r="D353" s="10" t="s">
        <v>365</v>
      </c>
      <c r="E353" s="338">
        <v>16189000</v>
      </c>
      <c r="F353" s="338">
        <v>16189000</v>
      </c>
      <c r="G353" s="502">
        <f t="shared" ref="G353:G354" si="19">(F353/E353)*100</f>
        <v>100</v>
      </c>
      <c r="H353" s="462">
        <v>1</v>
      </c>
      <c r="I353" s="11" t="s">
        <v>259</v>
      </c>
      <c r="J353" s="12" t="s">
        <v>261</v>
      </c>
      <c r="K353" s="313">
        <v>0</v>
      </c>
      <c r="L353" s="313">
        <v>0</v>
      </c>
      <c r="M353" s="154">
        <v>100</v>
      </c>
      <c r="N353" s="546">
        <v>1</v>
      </c>
      <c r="O353" s="328" t="s">
        <v>754</v>
      </c>
      <c r="P353" s="404"/>
      <c r="Q353" s="404"/>
      <c r="R353" s="404"/>
      <c r="S353" s="404"/>
      <c r="T353" s="404"/>
      <c r="U353" s="404"/>
      <c r="V353" s="404"/>
      <c r="W353" s="404"/>
      <c r="X353" s="404"/>
      <c r="Y353" s="404"/>
      <c r="Z353" s="404"/>
      <c r="AA353" s="404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  <c r="BQ353" s="140"/>
      <c r="BR353" s="140"/>
      <c r="BS353" s="140"/>
      <c r="BT353" s="140"/>
      <c r="BU353" s="140"/>
      <c r="BV353" s="140"/>
      <c r="BW353" s="140"/>
      <c r="BX353" s="140"/>
      <c r="BY353" s="140"/>
      <c r="BZ353" s="140"/>
      <c r="CA353" s="140"/>
      <c r="CB353" s="140"/>
      <c r="CC353" s="140"/>
      <c r="CD353" s="140"/>
      <c r="CE353" s="140"/>
      <c r="CF353" s="140"/>
      <c r="CG353" s="140"/>
      <c r="CH353" s="140"/>
      <c r="CI353" s="140"/>
      <c r="CJ353" s="140"/>
      <c r="CK353" s="140"/>
      <c r="CL353" s="140"/>
      <c r="CM353" s="140"/>
      <c r="CN353" s="140"/>
      <c r="CO353" s="140"/>
      <c r="CP353" s="140"/>
      <c r="CQ353" s="140"/>
      <c r="CR353" s="140"/>
      <c r="CS353" s="140"/>
      <c r="CT353" s="140"/>
      <c r="CU353" s="140"/>
      <c r="CV353" s="140"/>
      <c r="CW353" s="140"/>
      <c r="CX353" s="140"/>
      <c r="CY353" s="140"/>
      <c r="CZ353" s="140"/>
      <c r="DA353" s="140"/>
      <c r="DB353" s="140"/>
      <c r="DC353" s="140"/>
      <c r="DD353" s="140"/>
      <c r="DE353" s="140"/>
      <c r="DF353" s="140"/>
      <c r="DG353" s="140"/>
      <c r="DH353" s="140"/>
      <c r="DI353" s="140"/>
      <c r="DJ353" s="140"/>
      <c r="DK353" s="140"/>
      <c r="DL353" s="140"/>
      <c r="DM353" s="140"/>
      <c r="DN353" s="140"/>
      <c r="DO353" s="140"/>
      <c r="DP353" s="140"/>
      <c r="DQ353" s="140"/>
      <c r="DR353" s="140"/>
      <c r="DS353" s="140"/>
      <c r="DT353" s="140"/>
      <c r="DU353" s="140"/>
      <c r="DV353" s="140"/>
      <c r="DW353" s="140"/>
      <c r="DX353" s="140"/>
      <c r="DY353" s="140"/>
      <c r="DZ353" s="140"/>
      <c r="EA353" s="140"/>
      <c r="EB353" s="140"/>
      <c r="EC353" s="140"/>
      <c r="ED353" s="140"/>
      <c r="EE353" s="140"/>
      <c r="EF353" s="140"/>
      <c r="EG353" s="140"/>
      <c r="EH353" s="140"/>
      <c r="EI353" s="140"/>
      <c r="EJ353" s="140"/>
      <c r="EK353" s="140"/>
      <c r="EL353" s="140"/>
      <c r="EM353" s="140"/>
      <c r="EN353" s="140"/>
    </row>
    <row r="354" spans="1:145" s="14" customFormat="1" ht="75" customHeight="1">
      <c r="A354" s="9"/>
      <c r="B354" s="38" t="s">
        <v>523</v>
      </c>
      <c r="C354" s="427" t="s">
        <v>760</v>
      </c>
      <c r="D354" s="10" t="s">
        <v>369</v>
      </c>
      <c r="E354" s="338">
        <v>35803371.93</v>
      </c>
      <c r="F354" s="338">
        <v>35637251.130000003</v>
      </c>
      <c r="G354" s="502">
        <f t="shared" si="19"/>
        <v>99.53601912042032</v>
      </c>
      <c r="H354" s="462">
        <v>1</v>
      </c>
      <c r="I354" s="187" t="s">
        <v>755</v>
      </c>
      <c r="J354" s="12" t="s">
        <v>12</v>
      </c>
      <c r="K354" s="313" t="s">
        <v>408</v>
      </c>
      <c r="L354" s="313">
        <v>87.7</v>
      </c>
      <c r="M354" s="154">
        <v>97.4</v>
      </c>
      <c r="N354" s="546">
        <v>1</v>
      </c>
      <c r="O354" s="328" t="s">
        <v>756</v>
      </c>
      <c r="P354" s="404"/>
      <c r="Q354" s="404"/>
      <c r="R354" s="404"/>
      <c r="S354" s="404"/>
      <c r="T354" s="404"/>
      <c r="U354" s="404"/>
      <c r="V354" s="404"/>
      <c r="W354" s="404"/>
      <c r="X354" s="404"/>
      <c r="Y354" s="404"/>
      <c r="Z354" s="404"/>
      <c r="AA354" s="404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  <c r="BQ354" s="140"/>
      <c r="BR354" s="140"/>
      <c r="BS354" s="140"/>
      <c r="BT354" s="140"/>
      <c r="BU354" s="140"/>
      <c r="BV354" s="140"/>
      <c r="BW354" s="140"/>
      <c r="BX354" s="140"/>
      <c r="BY354" s="140"/>
      <c r="BZ354" s="140"/>
      <c r="CA354" s="140"/>
      <c r="CB354" s="140"/>
      <c r="CC354" s="140"/>
      <c r="CD354" s="140"/>
      <c r="CE354" s="140"/>
      <c r="CF354" s="140"/>
      <c r="CG354" s="140"/>
      <c r="CH354" s="140"/>
      <c r="CI354" s="140"/>
      <c r="CJ354" s="140"/>
      <c r="CK354" s="140"/>
      <c r="CL354" s="140"/>
      <c r="CM354" s="140"/>
      <c r="CN354" s="140"/>
      <c r="CO354" s="140"/>
      <c r="CP354" s="140"/>
      <c r="CQ354" s="140"/>
      <c r="CR354" s="140"/>
      <c r="CS354" s="140"/>
      <c r="CT354" s="140"/>
      <c r="CU354" s="140"/>
      <c r="CV354" s="140"/>
      <c r="CW354" s="140"/>
      <c r="CX354" s="140"/>
      <c r="CY354" s="140"/>
      <c r="CZ354" s="140"/>
      <c r="DA354" s="140"/>
      <c r="DB354" s="140"/>
      <c r="DC354" s="140"/>
      <c r="DD354" s="140"/>
      <c r="DE354" s="140"/>
      <c r="DF354" s="140"/>
      <c r="DG354" s="140"/>
      <c r="DH354" s="140"/>
      <c r="DI354" s="140"/>
      <c r="DJ354" s="140"/>
      <c r="DK354" s="140"/>
      <c r="DL354" s="140"/>
      <c r="DM354" s="140"/>
      <c r="DN354" s="140"/>
      <c r="DO354" s="140"/>
      <c r="DP354" s="140"/>
      <c r="DQ354" s="140"/>
      <c r="DR354" s="140"/>
      <c r="DS354" s="140"/>
      <c r="DT354" s="140"/>
      <c r="DU354" s="140"/>
      <c r="DV354" s="140"/>
      <c r="DW354" s="140"/>
      <c r="DX354" s="140"/>
      <c r="DY354" s="140"/>
      <c r="DZ354" s="140"/>
      <c r="EA354" s="140"/>
      <c r="EB354" s="140"/>
      <c r="EC354" s="140"/>
      <c r="ED354" s="140"/>
      <c r="EE354" s="140"/>
      <c r="EF354" s="140"/>
      <c r="EG354" s="140"/>
      <c r="EH354" s="140"/>
      <c r="EI354" s="140"/>
      <c r="EJ354" s="140"/>
      <c r="EK354" s="140"/>
      <c r="EL354" s="140"/>
      <c r="EM354" s="140"/>
      <c r="EN354" s="140"/>
    </row>
    <row r="355" spans="1:145" s="82" customFormat="1" ht="28.5" customHeight="1">
      <c r="B355" s="83"/>
      <c r="C355" s="78" t="s">
        <v>24</v>
      </c>
      <c r="D355" s="83"/>
      <c r="E355" s="615">
        <f>SUM(E352:E354)</f>
        <v>80547771.930000007</v>
      </c>
      <c r="F355" s="615">
        <f>SUM(F352:F354)</f>
        <v>80381651.129999995</v>
      </c>
      <c r="G355" s="558">
        <v>100</v>
      </c>
      <c r="H355" s="525">
        <v>1</v>
      </c>
      <c r="I355" s="85"/>
      <c r="J355" s="85"/>
      <c r="K355" s="297"/>
      <c r="L355" s="297"/>
      <c r="M355" s="616">
        <v>99.1</v>
      </c>
      <c r="N355" s="278">
        <v>1</v>
      </c>
      <c r="O355" s="328"/>
      <c r="P355" s="404"/>
      <c r="Q355" s="404"/>
      <c r="R355" s="404"/>
      <c r="S355" s="404"/>
      <c r="T355" s="404"/>
      <c r="U355" s="404"/>
      <c r="V355" s="404"/>
      <c r="W355" s="404"/>
      <c r="X355" s="404"/>
      <c r="Y355" s="404"/>
      <c r="Z355" s="404"/>
      <c r="AA355" s="404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  <c r="BQ355" s="140"/>
      <c r="BR355" s="140"/>
      <c r="BS355" s="140"/>
      <c r="BT355" s="140"/>
      <c r="BU355" s="140"/>
      <c r="BV355" s="140"/>
      <c r="BW355" s="140"/>
      <c r="BX355" s="140"/>
      <c r="BY355" s="140"/>
      <c r="BZ355" s="140"/>
      <c r="CA355" s="140"/>
      <c r="CB355" s="140"/>
      <c r="CC355" s="140"/>
      <c r="CD355" s="140"/>
      <c r="CE355" s="140"/>
      <c r="CF355" s="140"/>
      <c r="CG355" s="140"/>
      <c r="CH355" s="140"/>
      <c r="CI355" s="140"/>
      <c r="CJ355" s="140"/>
      <c r="CK355" s="140"/>
      <c r="CL355" s="140"/>
      <c r="CM355" s="140"/>
      <c r="CN355" s="140"/>
      <c r="CO355" s="140"/>
      <c r="CP355" s="140"/>
      <c r="CQ355" s="140"/>
      <c r="CR355" s="140"/>
      <c r="CS355" s="140"/>
      <c r="CT355" s="140"/>
      <c r="CU355" s="140"/>
      <c r="CV355" s="140"/>
      <c r="CW355" s="140"/>
      <c r="CX355" s="140"/>
      <c r="CY355" s="140"/>
      <c r="CZ355" s="140"/>
      <c r="DA355" s="140"/>
      <c r="DB355" s="140"/>
      <c r="DC355" s="140"/>
      <c r="DD355" s="140"/>
      <c r="DE355" s="140"/>
      <c r="DF355" s="140"/>
      <c r="DG355" s="140"/>
      <c r="DH355" s="140"/>
      <c r="DI355" s="140"/>
      <c r="DJ355" s="140"/>
      <c r="DK355" s="140"/>
      <c r="DL355" s="140"/>
      <c r="DM355" s="140"/>
      <c r="DN355" s="140"/>
      <c r="DO355" s="140"/>
      <c r="DP355" s="140"/>
      <c r="DQ355" s="140"/>
      <c r="DR355" s="140"/>
      <c r="DS355" s="140"/>
      <c r="DT355" s="140"/>
      <c r="DU355" s="140"/>
      <c r="DV355" s="140"/>
      <c r="DW355" s="140"/>
      <c r="DX355" s="140"/>
      <c r="DY355" s="140"/>
      <c r="DZ355" s="140"/>
      <c r="EA355" s="140"/>
      <c r="EB355" s="140"/>
      <c r="EC355" s="140"/>
      <c r="ED355" s="140"/>
      <c r="EE355" s="140"/>
      <c r="EF355" s="140"/>
      <c r="EG355" s="140"/>
      <c r="EH355" s="140"/>
      <c r="EI355" s="140"/>
      <c r="EJ355" s="140"/>
      <c r="EK355" s="140"/>
      <c r="EL355" s="140"/>
      <c r="EM355" s="140"/>
      <c r="EN355" s="140"/>
    </row>
    <row r="356" spans="1:145" s="109" customFormat="1" ht="33.75" customHeight="1">
      <c r="B356" s="275" t="s">
        <v>526</v>
      </c>
      <c r="C356" s="749" t="s">
        <v>265</v>
      </c>
      <c r="D356" s="750"/>
      <c r="E356" s="750"/>
      <c r="F356" s="750"/>
      <c r="G356" s="750"/>
      <c r="H356" s="750"/>
      <c r="I356" s="750"/>
      <c r="J356" s="750"/>
      <c r="K356" s="750"/>
      <c r="L356" s="750"/>
      <c r="M356" s="750"/>
      <c r="N356" s="751"/>
      <c r="O356" s="328"/>
      <c r="P356" s="404"/>
      <c r="Q356" s="404"/>
      <c r="R356" s="404"/>
      <c r="S356" s="404"/>
      <c r="T356" s="404"/>
      <c r="U356" s="404"/>
      <c r="V356" s="404"/>
      <c r="W356" s="404"/>
      <c r="X356" s="404"/>
      <c r="Y356" s="404"/>
      <c r="Z356" s="404"/>
      <c r="AA356" s="404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  <c r="BQ356" s="140"/>
      <c r="BR356" s="140"/>
      <c r="BS356" s="140"/>
      <c r="BT356" s="140"/>
      <c r="BU356" s="140"/>
      <c r="BV356" s="140"/>
      <c r="BW356" s="140"/>
      <c r="BX356" s="140"/>
      <c r="BY356" s="140"/>
      <c r="BZ356" s="140"/>
      <c r="CA356" s="140"/>
      <c r="CB356" s="140"/>
      <c r="CC356" s="140"/>
      <c r="CD356" s="140"/>
      <c r="CE356" s="140"/>
      <c r="CF356" s="140"/>
      <c r="CG356" s="140"/>
      <c r="CH356" s="140"/>
      <c r="CI356" s="140"/>
      <c r="CJ356" s="140"/>
      <c r="CK356" s="140"/>
      <c r="CL356" s="140"/>
      <c r="CM356" s="140"/>
      <c r="CN356" s="140"/>
      <c r="CO356" s="140"/>
      <c r="CP356" s="140"/>
      <c r="CQ356" s="140"/>
      <c r="CR356" s="140"/>
      <c r="CS356" s="140"/>
      <c r="CT356" s="140"/>
      <c r="CU356" s="140"/>
      <c r="CV356" s="140"/>
      <c r="CW356" s="140"/>
      <c r="CX356" s="140"/>
      <c r="CY356" s="140"/>
      <c r="CZ356" s="140"/>
      <c r="DA356" s="140"/>
      <c r="DB356" s="140"/>
      <c r="DC356" s="140"/>
      <c r="DD356" s="140"/>
      <c r="DE356" s="140"/>
      <c r="DF356" s="140"/>
      <c r="DG356" s="140"/>
      <c r="DH356" s="140"/>
      <c r="DI356" s="140"/>
      <c r="DJ356" s="140"/>
      <c r="DK356" s="140"/>
      <c r="DL356" s="140"/>
      <c r="DM356" s="140"/>
      <c r="DN356" s="140"/>
      <c r="DO356" s="140"/>
      <c r="DP356" s="140"/>
      <c r="DQ356" s="140"/>
      <c r="DR356" s="140"/>
      <c r="DS356" s="140"/>
      <c r="DT356" s="140"/>
      <c r="DU356" s="140"/>
      <c r="DV356" s="140"/>
      <c r="DW356" s="140"/>
      <c r="DX356" s="140"/>
      <c r="DY356" s="140"/>
      <c r="DZ356" s="140"/>
      <c r="EA356" s="140"/>
      <c r="EB356" s="140"/>
      <c r="EC356" s="140"/>
      <c r="ED356" s="140"/>
      <c r="EE356" s="140"/>
      <c r="EF356" s="140"/>
      <c r="EG356" s="140"/>
      <c r="EH356" s="140"/>
      <c r="EI356" s="140"/>
      <c r="EJ356" s="140"/>
      <c r="EK356" s="140"/>
      <c r="EL356" s="140"/>
      <c r="EM356" s="140"/>
      <c r="EN356" s="140"/>
    </row>
    <row r="357" spans="1:145" s="14" customFormat="1" ht="25.5" customHeight="1">
      <c r="A357" s="9"/>
      <c r="B357" s="38"/>
      <c r="C357" s="764" t="s">
        <v>266</v>
      </c>
      <c r="D357" s="796"/>
      <c r="E357" s="796"/>
      <c r="F357" s="796"/>
      <c r="G357" s="796"/>
      <c r="H357" s="796"/>
      <c r="I357" s="796"/>
      <c r="J357" s="796"/>
      <c r="K357" s="796"/>
      <c r="L357" s="796"/>
      <c r="M357" s="796"/>
      <c r="N357" s="797"/>
      <c r="O357" s="328"/>
      <c r="P357" s="404"/>
      <c r="Q357" s="404"/>
      <c r="R357" s="404"/>
      <c r="S357" s="404"/>
      <c r="T357" s="404"/>
      <c r="U357" s="404"/>
      <c r="V357" s="404"/>
      <c r="W357" s="404"/>
      <c r="X357" s="404"/>
      <c r="Y357" s="404"/>
      <c r="Z357" s="404"/>
      <c r="AA357" s="404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  <c r="BQ357" s="140"/>
      <c r="BR357" s="140"/>
      <c r="BS357" s="140"/>
      <c r="BT357" s="140"/>
      <c r="BU357" s="140"/>
      <c r="BV357" s="140"/>
      <c r="BW357" s="140"/>
      <c r="BX357" s="140"/>
      <c r="BY357" s="140"/>
      <c r="BZ357" s="140"/>
      <c r="CA357" s="140"/>
      <c r="CB357" s="140"/>
      <c r="CC357" s="140"/>
      <c r="CD357" s="140"/>
      <c r="CE357" s="140"/>
      <c r="CF357" s="140"/>
      <c r="CG357" s="140"/>
      <c r="CH357" s="140"/>
      <c r="CI357" s="140"/>
      <c r="CJ357" s="140"/>
      <c r="CK357" s="140"/>
      <c r="CL357" s="140"/>
      <c r="CM357" s="140"/>
      <c r="CN357" s="140"/>
      <c r="CO357" s="140"/>
      <c r="CP357" s="140"/>
      <c r="CQ357" s="140"/>
      <c r="CR357" s="140"/>
      <c r="CS357" s="140"/>
      <c r="CT357" s="140"/>
      <c r="CU357" s="140"/>
      <c r="CV357" s="140"/>
      <c r="CW357" s="140"/>
      <c r="CX357" s="140"/>
      <c r="CY357" s="140"/>
      <c r="CZ357" s="140"/>
      <c r="DA357" s="140"/>
      <c r="DB357" s="140"/>
      <c r="DC357" s="140"/>
      <c r="DD357" s="140"/>
      <c r="DE357" s="140"/>
      <c r="DF357" s="140"/>
      <c r="DG357" s="140"/>
      <c r="DH357" s="140"/>
      <c r="DI357" s="140"/>
      <c r="DJ357" s="140"/>
      <c r="DK357" s="140"/>
      <c r="DL357" s="140"/>
      <c r="DM357" s="140"/>
      <c r="DN357" s="140"/>
      <c r="DO357" s="140"/>
      <c r="DP357" s="140"/>
      <c r="DQ357" s="140"/>
      <c r="DR357" s="140"/>
      <c r="DS357" s="140"/>
      <c r="DT357" s="140"/>
      <c r="DU357" s="140"/>
      <c r="DV357" s="140"/>
      <c r="DW357" s="140"/>
      <c r="DX357" s="140"/>
      <c r="DY357" s="140"/>
      <c r="DZ357" s="140"/>
      <c r="EA357" s="140"/>
      <c r="EB357" s="140"/>
      <c r="EC357" s="140"/>
      <c r="ED357" s="140"/>
      <c r="EE357" s="140"/>
      <c r="EF357" s="140"/>
      <c r="EG357" s="140"/>
      <c r="EH357" s="140"/>
      <c r="EI357" s="140"/>
      <c r="EJ357" s="140"/>
      <c r="EK357" s="140"/>
      <c r="EL357" s="140"/>
      <c r="EM357" s="140"/>
      <c r="EN357" s="140"/>
    </row>
    <row r="358" spans="1:145" s="96" customFormat="1" ht="29.25" customHeight="1">
      <c r="A358" s="94"/>
      <c r="B358" s="95"/>
      <c r="C358" s="764" t="s">
        <v>267</v>
      </c>
      <c r="D358" s="765"/>
      <c r="E358" s="765"/>
      <c r="F358" s="765"/>
      <c r="G358" s="765"/>
      <c r="H358" s="765"/>
      <c r="I358" s="765"/>
      <c r="J358" s="765"/>
      <c r="K358" s="765"/>
      <c r="L358" s="765"/>
      <c r="M358" s="765"/>
      <c r="N358" s="766"/>
      <c r="O358" s="332"/>
      <c r="P358" s="450"/>
      <c r="Q358" s="450"/>
      <c r="R358" s="450"/>
      <c r="S358" s="450"/>
      <c r="T358" s="450"/>
      <c r="U358" s="450"/>
      <c r="V358" s="450"/>
      <c r="W358" s="450"/>
      <c r="X358" s="450"/>
      <c r="Y358" s="450"/>
      <c r="Z358" s="450"/>
      <c r="AA358" s="450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R358" s="264"/>
      <c r="AS358" s="264"/>
      <c r="AT358" s="264"/>
      <c r="AU358" s="264"/>
      <c r="AV358" s="264"/>
      <c r="AW358" s="264"/>
      <c r="AX358" s="264"/>
      <c r="AY358" s="264"/>
      <c r="AZ358" s="264"/>
      <c r="BA358" s="264"/>
      <c r="BB358" s="264"/>
      <c r="BC358" s="264"/>
      <c r="BD358" s="264"/>
      <c r="BE358" s="264"/>
      <c r="BF358" s="264"/>
      <c r="BG358" s="264"/>
      <c r="BH358" s="264"/>
      <c r="BI358" s="264"/>
      <c r="BJ358" s="264"/>
      <c r="BK358" s="264"/>
      <c r="BL358" s="264"/>
      <c r="BM358" s="264"/>
      <c r="BN358" s="264"/>
      <c r="BO358" s="264"/>
      <c r="BP358" s="264"/>
      <c r="BQ358" s="264"/>
      <c r="BR358" s="264"/>
      <c r="BS358" s="264"/>
      <c r="BT358" s="264"/>
      <c r="BU358" s="264"/>
      <c r="BV358" s="264"/>
      <c r="BW358" s="264"/>
      <c r="BX358" s="264"/>
      <c r="BY358" s="264"/>
      <c r="BZ358" s="264"/>
      <c r="CA358" s="264"/>
      <c r="CB358" s="264"/>
      <c r="CC358" s="264"/>
      <c r="CD358" s="264"/>
      <c r="CE358" s="264"/>
      <c r="CF358" s="264"/>
      <c r="CG358" s="264"/>
      <c r="CH358" s="264"/>
      <c r="CI358" s="264"/>
      <c r="CJ358" s="264"/>
      <c r="CK358" s="264"/>
      <c r="CL358" s="264"/>
      <c r="CM358" s="264"/>
      <c r="CN358" s="264"/>
      <c r="CO358" s="264"/>
      <c r="CP358" s="264"/>
      <c r="CQ358" s="264"/>
      <c r="CR358" s="264"/>
      <c r="CS358" s="264"/>
      <c r="CT358" s="264"/>
      <c r="CU358" s="264"/>
      <c r="CV358" s="264"/>
      <c r="CW358" s="264"/>
      <c r="CX358" s="264"/>
      <c r="CY358" s="264"/>
      <c r="CZ358" s="264"/>
      <c r="DA358" s="264"/>
      <c r="DB358" s="264"/>
      <c r="DC358" s="264"/>
      <c r="DD358" s="264"/>
      <c r="DE358" s="264"/>
      <c r="DF358" s="264"/>
      <c r="DG358" s="264"/>
      <c r="DH358" s="264"/>
      <c r="DI358" s="264"/>
      <c r="DJ358" s="264"/>
      <c r="DK358" s="264"/>
      <c r="DL358" s="264"/>
      <c r="DM358" s="264"/>
      <c r="DN358" s="264"/>
      <c r="DO358" s="264"/>
      <c r="DP358" s="264"/>
      <c r="DQ358" s="264"/>
      <c r="DR358" s="264"/>
      <c r="DS358" s="264"/>
      <c r="DT358" s="264"/>
      <c r="DU358" s="264"/>
      <c r="DV358" s="264"/>
      <c r="DW358" s="264"/>
      <c r="DX358" s="264"/>
      <c r="DY358" s="264"/>
      <c r="DZ358" s="264"/>
      <c r="EA358" s="264"/>
      <c r="EB358" s="264"/>
      <c r="EC358" s="264"/>
      <c r="ED358" s="264"/>
      <c r="EE358" s="264"/>
      <c r="EF358" s="264"/>
      <c r="EG358" s="264"/>
      <c r="EH358" s="264"/>
      <c r="EI358" s="264"/>
      <c r="EJ358" s="264"/>
      <c r="EK358" s="264"/>
      <c r="EL358" s="264"/>
      <c r="EM358" s="264"/>
      <c r="EN358" s="264"/>
    </row>
    <row r="359" spans="1:145" s="156" customFormat="1" ht="21.75" customHeight="1">
      <c r="A359" s="94"/>
      <c r="B359" s="155"/>
      <c r="C359" s="764" t="s">
        <v>268</v>
      </c>
      <c r="D359" s="765"/>
      <c r="E359" s="765"/>
      <c r="F359" s="765"/>
      <c r="G359" s="765"/>
      <c r="H359" s="765"/>
      <c r="I359" s="765"/>
      <c r="J359" s="765"/>
      <c r="K359" s="765"/>
      <c r="L359" s="765"/>
      <c r="M359" s="765"/>
      <c r="N359" s="766"/>
      <c r="O359" s="332"/>
      <c r="P359" s="450"/>
      <c r="Q359" s="450"/>
      <c r="R359" s="450"/>
      <c r="S359" s="450"/>
      <c r="T359" s="450"/>
      <c r="U359" s="450"/>
      <c r="V359" s="450"/>
      <c r="W359" s="450"/>
      <c r="X359" s="450"/>
      <c r="Y359" s="450"/>
      <c r="Z359" s="450"/>
      <c r="AA359" s="450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R359" s="264"/>
      <c r="AS359" s="264"/>
      <c r="AT359" s="264"/>
      <c r="AU359" s="264"/>
      <c r="AV359" s="264"/>
      <c r="AW359" s="264"/>
      <c r="AX359" s="264"/>
      <c r="AY359" s="264"/>
      <c r="AZ359" s="264"/>
      <c r="BA359" s="264"/>
      <c r="BB359" s="264"/>
      <c r="BC359" s="264"/>
      <c r="BD359" s="264"/>
      <c r="BE359" s="264"/>
      <c r="BF359" s="264"/>
      <c r="BG359" s="264"/>
      <c r="BH359" s="264"/>
      <c r="BI359" s="264"/>
      <c r="BJ359" s="264"/>
      <c r="BK359" s="264"/>
      <c r="BL359" s="264"/>
      <c r="BM359" s="264"/>
      <c r="BN359" s="264"/>
      <c r="BO359" s="264"/>
      <c r="BP359" s="264"/>
      <c r="BQ359" s="264"/>
      <c r="BR359" s="264"/>
      <c r="BS359" s="264"/>
      <c r="BT359" s="264"/>
      <c r="BU359" s="264"/>
      <c r="BV359" s="264"/>
      <c r="BW359" s="264"/>
      <c r="BX359" s="264"/>
      <c r="BY359" s="264"/>
      <c r="BZ359" s="264"/>
      <c r="CA359" s="264"/>
      <c r="CB359" s="264"/>
      <c r="CC359" s="264"/>
      <c r="CD359" s="264"/>
      <c r="CE359" s="264"/>
      <c r="CF359" s="264"/>
      <c r="CG359" s="264"/>
      <c r="CH359" s="264"/>
      <c r="CI359" s="264"/>
      <c r="CJ359" s="264"/>
      <c r="CK359" s="264"/>
      <c r="CL359" s="264"/>
      <c r="CM359" s="264"/>
      <c r="CN359" s="264"/>
      <c r="CO359" s="264"/>
      <c r="CP359" s="264"/>
      <c r="CQ359" s="264"/>
      <c r="CR359" s="264"/>
      <c r="CS359" s="264"/>
      <c r="CT359" s="264"/>
      <c r="CU359" s="264"/>
      <c r="CV359" s="264"/>
      <c r="CW359" s="264"/>
      <c r="CX359" s="264"/>
      <c r="CY359" s="264"/>
      <c r="CZ359" s="264"/>
      <c r="DA359" s="264"/>
      <c r="DB359" s="264"/>
      <c r="DC359" s="264"/>
      <c r="DD359" s="264"/>
      <c r="DE359" s="264"/>
      <c r="DF359" s="264"/>
      <c r="DG359" s="264"/>
      <c r="DH359" s="264"/>
      <c r="DI359" s="264"/>
      <c r="DJ359" s="264"/>
      <c r="DK359" s="264"/>
      <c r="DL359" s="264"/>
      <c r="DM359" s="264"/>
      <c r="DN359" s="264"/>
      <c r="DO359" s="264"/>
      <c r="DP359" s="264"/>
      <c r="DQ359" s="264"/>
      <c r="DR359" s="264"/>
      <c r="DS359" s="264"/>
      <c r="DT359" s="264"/>
      <c r="DU359" s="264"/>
      <c r="DV359" s="264"/>
      <c r="DW359" s="264"/>
      <c r="DX359" s="264"/>
      <c r="DY359" s="264"/>
      <c r="DZ359" s="264"/>
      <c r="EA359" s="264"/>
      <c r="EB359" s="264"/>
      <c r="EC359" s="264"/>
      <c r="ED359" s="264"/>
      <c r="EE359" s="264"/>
      <c r="EF359" s="264"/>
      <c r="EG359" s="264"/>
      <c r="EH359" s="264"/>
      <c r="EI359" s="264"/>
      <c r="EJ359" s="264"/>
      <c r="EK359" s="264"/>
      <c r="EL359" s="264"/>
      <c r="EM359" s="264"/>
      <c r="EN359" s="264"/>
    </row>
    <row r="360" spans="1:145" s="96" customFormat="1" ht="25.5" customHeight="1">
      <c r="A360" s="94"/>
      <c r="B360" s="223"/>
      <c r="C360" s="781" t="s">
        <v>269</v>
      </c>
      <c r="D360" s="782"/>
      <c r="E360" s="782"/>
      <c r="F360" s="782"/>
      <c r="G360" s="782"/>
      <c r="H360" s="782"/>
      <c r="I360" s="782"/>
      <c r="J360" s="782"/>
      <c r="K360" s="782"/>
      <c r="L360" s="782"/>
      <c r="M360" s="782"/>
      <c r="N360" s="783"/>
      <c r="O360" s="332"/>
      <c r="P360" s="450"/>
      <c r="Q360" s="450"/>
      <c r="R360" s="450"/>
      <c r="S360" s="450"/>
      <c r="T360" s="450"/>
      <c r="U360" s="450"/>
      <c r="V360" s="450"/>
      <c r="W360" s="450"/>
      <c r="X360" s="450"/>
      <c r="Y360" s="450"/>
      <c r="Z360" s="450"/>
      <c r="AA360" s="450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R360" s="264"/>
      <c r="AS360" s="264"/>
      <c r="AT360" s="264"/>
      <c r="AU360" s="264"/>
      <c r="AV360" s="264"/>
      <c r="AW360" s="264"/>
      <c r="AX360" s="264"/>
      <c r="AY360" s="264"/>
      <c r="AZ360" s="264"/>
      <c r="BA360" s="264"/>
      <c r="BB360" s="264"/>
      <c r="BC360" s="264"/>
      <c r="BD360" s="264"/>
      <c r="BE360" s="264"/>
      <c r="BF360" s="264"/>
      <c r="BG360" s="264"/>
      <c r="BH360" s="264"/>
      <c r="BI360" s="264"/>
      <c r="BJ360" s="264"/>
      <c r="BK360" s="264"/>
      <c r="BL360" s="264"/>
      <c r="BM360" s="264"/>
      <c r="BN360" s="264"/>
      <c r="BO360" s="264"/>
      <c r="BP360" s="264"/>
      <c r="BQ360" s="264"/>
      <c r="BR360" s="264"/>
      <c r="BS360" s="264"/>
      <c r="BT360" s="264"/>
      <c r="BU360" s="264"/>
      <c r="BV360" s="264"/>
      <c r="BW360" s="264"/>
      <c r="BX360" s="264"/>
      <c r="BY360" s="264"/>
      <c r="BZ360" s="264"/>
      <c r="CA360" s="264"/>
      <c r="CB360" s="264"/>
      <c r="CC360" s="264"/>
      <c r="CD360" s="264"/>
      <c r="CE360" s="264"/>
      <c r="CF360" s="264"/>
      <c r="CG360" s="264"/>
      <c r="CH360" s="264"/>
      <c r="CI360" s="264"/>
      <c r="CJ360" s="264"/>
      <c r="CK360" s="264"/>
      <c r="CL360" s="264"/>
      <c r="CM360" s="264"/>
      <c r="CN360" s="264"/>
      <c r="CO360" s="264"/>
      <c r="CP360" s="264"/>
      <c r="CQ360" s="264"/>
      <c r="CR360" s="264"/>
      <c r="CS360" s="264"/>
      <c r="CT360" s="264"/>
      <c r="CU360" s="264"/>
      <c r="CV360" s="264"/>
      <c r="CW360" s="264"/>
      <c r="CX360" s="264"/>
      <c r="CY360" s="264"/>
      <c r="CZ360" s="264"/>
      <c r="DA360" s="264"/>
      <c r="DB360" s="264"/>
      <c r="DC360" s="264"/>
      <c r="DD360" s="264"/>
      <c r="DE360" s="264"/>
      <c r="DF360" s="264"/>
      <c r="DG360" s="264"/>
      <c r="DH360" s="264"/>
      <c r="DI360" s="264"/>
      <c r="DJ360" s="264"/>
      <c r="DK360" s="264"/>
      <c r="DL360" s="264"/>
      <c r="DM360" s="264"/>
      <c r="DN360" s="264"/>
      <c r="DO360" s="264"/>
      <c r="DP360" s="264"/>
      <c r="DQ360" s="264"/>
      <c r="DR360" s="264"/>
      <c r="DS360" s="264"/>
      <c r="DT360" s="264"/>
      <c r="DU360" s="264"/>
      <c r="DV360" s="264"/>
      <c r="DW360" s="264"/>
      <c r="DX360" s="264"/>
      <c r="DY360" s="264"/>
      <c r="DZ360" s="264"/>
      <c r="EA360" s="264"/>
      <c r="EB360" s="264"/>
      <c r="EC360" s="264"/>
      <c r="ED360" s="264"/>
      <c r="EE360" s="264"/>
      <c r="EF360" s="264"/>
      <c r="EG360" s="264"/>
      <c r="EH360" s="264"/>
      <c r="EI360" s="264"/>
      <c r="EJ360" s="264"/>
      <c r="EK360" s="264"/>
      <c r="EL360" s="264"/>
      <c r="EM360" s="264"/>
      <c r="EN360" s="264"/>
    </row>
    <row r="361" spans="1:145" s="226" customFormat="1" ht="48.75" customHeight="1">
      <c r="A361" s="225"/>
      <c r="B361" s="213" t="s">
        <v>527</v>
      </c>
      <c r="C361" s="11" t="s">
        <v>373</v>
      </c>
      <c r="D361" s="10" t="s">
        <v>365</v>
      </c>
      <c r="E361" s="340">
        <v>0</v>
      </c>
      <c r="F361" s="340">
        <v>0</v>
      </c>
      <c r="G361" s="427"/>
      <c r="H361" s="241"/>
      <c r="I361" s="11" t="s">
        <v>372</v>
      </c>
      <c r="J361" s="157" t="s">
        <v>12</v>
      </c>
      <c r="K361" s="309" t="s">
        <v>272</v>
      </c>
      <c r="L361" s="309">
        <v>0</v>
      </c>
      <c r="M361" s="12">
        <v>100</v>
      </c>
      <c r="N361" s="547">
        <v>1</v>
      </c>
      <c r="O361" s="332"/>
      <c r="P361" s="450"/>
      <c r="Q361" s="450"/>
      <c r="R361" s="450"/>
      <c r="S361" s="450"/>
      <c r="T361" s="450"/>
      <c r="U361" s="450"/>
      <c r="V361" s="450"/>
      <c r="W361" s="450"/>
      <c r="X361" s="450"/>
      <c r="Y361" s="450"/>
      <c r="Z361" s="450"/>
      <c r="AA361" s="450"/>
      <c r="AB361" s="264"/>
      <c r="AC361" s="264"/>
      <c r="AD361" s="264"/>
      <c r="AE361" s="264"/>
      <c r="AF361" s="264"/>
      <c r="AG361" s="264"/>
      <c r="AH361" s="264"/>
      <c r="AI361" s="264"/>
      <c r="AJ361" s="264"/>
      <c r="AK361" s="264"/>
      <c r="AL361" s="264"/>
      <c r="AM361" s="264"/>
      <c r="AN361" s="264"/>
      <c r="AO361" s="264"/>
      <c r="AP361" s="264"/>
      <c r="AQ361" s="264"/>
      <c r="AR361" s="264"/>
      <c r="AS361" s="264"/>
      <c r="AT361" s="264"/>
      <c r="AU361" s="264"/>
      <c r="AV361" s="264"/>
      <c r="AW361" s="264"/>
      <c r="AX361" s="264"/>
      <c r="AY361" s="264"/>
      <c r="AZ361" s="264"/>
      <c r="BA361" s="264"/>
      <c r="BB361" s="264"/>
      <c r="BC361" s="264"/>
      <c r="BD361" s="264"/>
      <c r="BE361" s="264"/>
      <c r="BF361" s="264"/>
      <c r="BG361" s="264"/>
      <c r="BH361" s="264"/>
      <c r="BI361" s="264"/>
      <c r="BJ361" s="264"/>
      <c r="BK361" s="264"/>
      <c r="BL361" s="264"/>
      <c r="BM361" s="264"/>
      <c r="BN361" s="264"/>
      <c r="BO361" s="264"/>
      <c r="BP361" s="264"/>
      <c r="BQ361" s="264"/>
      <c r="BR361" s="264"/>
      <c r="BS361" s="264"/>
      <c r="BT361" s="264"/>
      <c r="BU361" s="264"/>
      <c r="BV361" s="264"/>
      <c r="BW361" s="264"/>
      <c r="BX361" s="264"/>
      <c r="BY361" s="264"/>
      <c r="BZ361" s="264"/>
      <c r="CA361" s="264"/>
      <c r="CB361" s="264"/>
      <c r="CC361" s="264"/>
      <c r="CD361" s="264"/>
      <c r="CE361" s="264"/>
      <c r="CF361" s="264"/>
      <c r="CG361" s="264"/>
      <c r="CH361" s="264"/>
      <c r="CI361" s="264"/>
      <c r="CJ361" s="264"/>
      <c r="CK361" s="264"/>
      <c r="CL361" s="264"/>
      <c r="CM361" s="264"/>
      <c r="CN361" s="264"/>
      <c r="CO361" s="264"/>
      <c r="CP361" s="264"/>
      <c r="CQ361" s="264"/>
      <c r="CR361" s="264"/>
      <c r="CS361" s="264"/>
      <c r="CT361" s="264"/>
      <c r="CU361" s="264"/>
      <c r="CV361" s="264"/>
      <c r="CW361" s="264"/>
      <c r="CX361" s="264"/>
      <c r="CY361" s="264"/>
      <c r="CZ361" s="264"/>
      <c r="DA361" s="264"/>
      <c r="DB361" s="264"/>
      <c r="DC361" s="264"/>
      <c r="DD361" s="264"/>
      <c r="DE361" s="264"/>
      <c r="DF361" s="264"/>
      <c r="DG361" s="264"/>
      <c r="DH361" s="264"/>
      <c r="DI361" s="264"/>
      <c r="DJ361" s="264"/>
      <c r="DK361" s="264"/>
      <c r="DL361" s="264"/>
      <c r="DM361" s="264"/>
      <c r="DN361" s="264"/>
      <c r="DO361" s="264"/>
      <c r="DP361" s="264"/>
      <c r="DQ361" s="264"/>
      <c r="DR361" s="264"/>
      <c r="DS361" s="264"/>
      <c r="DT361" s="264"/>
      <c r="DU361" s="264"/>
      <c r="DV361" s="264"/>
      <c r="DW361" s="264"/>
      <c r="DX361" s="264"/>
      <c r="DY361" s="264"/>
      <c r="DZ361" s="264"/>
      <c r="EA361" s="264"/>
      <c r="EB361" s="264"/>
      <c r="EC361" s="264"/>
      <c r="ED361" s="264"/>
      <c r="EE361" s="264"/>
      <c r="EF361" s="264"/>
      <c r="EG361" s="264"/>
      <c r="EH361" s="264"/>
      <c r="EI361" s="264"/>
      <c r="EJ361" s="264"/>
      <c r="EK361" s="264"/>
      <c r="EL361" s="264"/>
      <c r="EM361" s="264"/>
      <c r="EN361" s="264"/>
      <c r="EO361" s="260"/>
    </row>
    <row r="362" spans="1:145" ht="55.5" customHeight="1">
      <c r="A362" s="7"/>
      <c r="B362" s="107"/>
      <c r="C362" s="52"/>
      <c r="D362" s="477"/>
      <c r="E362" s="354"/>
      <c r="F362" s="354"/>
      <c r="G362" s="494"/>
      <c r="H362" s="507" t="s">
        <v>799</v>
      </c>
      <c r="I362" s="52" t="s">
        <v>758</v>
      </c>
      <c r="J362" s="224" t="s">
        <v>12</v>
      </c>
      <c r="K362" s="314" t="s">
        <v>757</v>
      </c>
      <c r="L362" s="314">
        <v>0</v>
      </c>
      <c r="M362" s="54">
        <v>100</v>
      </c>
      <c r="N362" s="548">
        <v>1</v>
      </c>
    </row>
    <row r="363" spans="1:145" s="14" customFormat="1" ht="52.5" customHeight="1">
      <c r="A363" s="9">
        <f>E376-F376</f>
        <v>245553.87000000477</v>
      </c>
      <c r="B363" s="38"/>
      <c r="C363" s="11"/>
      <c r="D363" s="10"/>
      <c r="E363" s="338"/>
      <c r="F363" s="338"/>
      <c r="G363" s="426"/>
      <c r="H363" s="462"/>
      <c r="I363" s="11" t="s">
        <v>270</v>
      </c>
      <c r="J363" s="12" t="s">
        <v>271</v>
      </c>
      <c r="K363" s="290">
        <v>0</v>
      </c>
      <c r="L363" s="290">
        <v>0</v>
      </c>
      <c r="M363" s="13">
        <v>100</v>
      </c>
      <c r="N363" s="459">
        <v>1</v>
      </c>
      <c r="O363" s="328"/>
      <c r="P363" s="404"/>
      <c r="Q363" s="404"/>
      <c r="R363" s="404"/>
      <c r="S363" s="404"/>
      <c r="T363" s="404"/>
      <c r="U363" s="404"/>
      <c r="V363" s="404"/>
      <c r="W363" s="404"/>
      <c r="X363" s="404"/>
      <c r="Y363" s="404"/>
      <c r="Z363" s="404"/>
      <c r="AA363" s="404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  <c r="BQ363" s="140"/>
      <c r="BR363" s="140"/>
      <c r="BS363" s="140"/>
      <c r="BT363" s="140"/>
      <c r="BU363" s="140"/>
      <c r="BV363" s="140"/>
      <c r="BW363" s="140"/>
      <c r="BX363" s="140"/>
      <c r="BY363" s="140"/>
      <c r="BZ363" s="140"/>
      <c r="CA363" s="140"/>
      <c r="CB363" s="140"/>
      <c r="CC363" s="140"/>
      <c r="CD363" s="140"/>
      <c r="CE363" s="140"/>
      <c r="CF363" s="140"/>
      <c r="CG363" s="140"/>
      <c r="CH363" s="140"/>
      <c r="CI363" s="140"/>
      <c r="CJ363" s="140"/>
      <c r="CK363" s="140"/>
      <c r="CL363" s="140"/>
      <c r="CM363" s="140"/>
      <c r="CN363" s="140"/>
      <c r="CO363" s="140"/>
      <c r="CP363" s="140"/>
      <c r="CQ363" s="140"/>
      <c r="CR363" s="140"/>
      <c r="CS363" s="140"/>
      <c r="CT363" s="140"/>
      <c r="CU363" s="140"/>
      <c r="CV363" s="140"/>
      <c r="CW363" s="140"/>
      <c r="CX363" s="140"/>
      <c r="CY363" s="140"/>
      <c r="CZ363" s="140"/>
      <c r="DA363" s="140"/>
      <c r="DB363" s="140"/>
      <c r="DC363" s="140"/>
      <c r="DD363" s="140"/>
      <c r="DE363" s="140"/>
      <c r="DF363" s="140"/>
      <c r="DG363" s="140"/>
      <c r="DH363" s="140"/>
      <c r="DI363" s="140"/>
      <c r="DJ363" s="140"/>
      <c r="DK363" s="140"/>
      <c r="DL363" s="140"/>
      <c r="DM363" s="140"/>
      <c r="DN363" s="140"/>
      <c r="DO363" s="140"/>
      <c r="DP363" s="140"/>
      <c r="DQ363" s="140"/>
      <c r="DR363" s="140"/>
      <c r="DS363" s="140"/>
      <c r="DT363" s="140"/>
      <c r="DU363" s="140"/>
      <c r="DV363" s="140"/>
      <c r="DW363" s="140"/>
      <c r="DX363" s="140"/>
      <c r="DY363" s="140"/>
      <c r="DZ363" s="140"/>
      <c r="EA363" s="140"/>
      <c r="EB363" s="140"/>
      <c r="EC363" s="140"/>
      <c r="ED363" s="140"/>
      <c r="EE363" s="140"/>
      <c r="EF363" s="140"/>
      <c r="EG363" s="140"/>
      <c r="EH363" s="140"/>
      <c r="EI363" s="140"/>
      <c r="EJ363" s="140"/>
      <c r="EK363" s="140"/>
      <c r="EL363" s="140"/>
      <c r="EM363" s="140"/>
      <c r="EN363" s="140"/>
    </row>
    <row r="364" spans="1:145" s="99" customFormat="1" ht="27.75" customHeight="1">
      <c r="B364" s="100"/>
      <c r="C364" s="78" t="s">
        <v>28</v>
      </c>
      <c r="D364" s="100"/>
      <c r="E364" s="615">
        <f>SUM(E361:E363)</f>
        <v>0</v>
      </c>
      <c r="F364" s="615">
        <f>SUM(F361:F363)</f>
        <v>0</v>
      </c>
      <c r="G364" s="493"/>
      <c r="H364" s="516"/>
      <c r="I364" s="78"/>
      <c r="J364" s="84"/>
      <c r="K364" s="315"/>
      <c r="L364" s="315"/>
      <c r="M364" s="617">
        <v>100</v>
      </c>
      <c r="N364" s="278">
        <v>1</v>
      </c>
      <c r="O364" s="333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95"/>
      <c r="AA364" s="195"/>
      <c r="AB364" s="263"/>
      <c r="AC364" s="263"/>
      <c r="AD364" s="263"/>
      <c r="AE364" s="263"/>
      <c r="AF364" s="263"/>
      <c r="AG364" s="263"/>
      <c r="AH364" s="263"/>
      <c r="AI364" s="263"/>
      <c r="AJ364" s="263"/>
      <c r="AK364" s="263"/>
      <c r="AL364" s="263"/>
      <c r="AM364" s="263"/>
      <c r="AN364" s="263"/>
      <c r="AO364" s="263"/>
      <c r="AP364" s="263"/>
      <c r="AQ364" s="263"/>
      <c r="AR364" s="263"/>
      <c r="AS364" s="263"/>
      <c r="AT364" s="263"/>
      <c r="AU364" s="263"/>
      <c r="AV364" s="263"/>
      <c r="AW364" s="263"/>
      <c r="AX364" s="263"/>
      <c r="AY364" s="263"/>
      <c r="AZ364" s="263"/>
      <c r="BA364" s="263"/>
      <c r="BB364" s="263"/>
      <c r="BC364" s="263"/>
      <c r="BD364" s="263"/>
      <c r="BE364" s="263"/>
      <c r="BF364" s="263"/>
      <c r="BG364" s="263"/>
      <c r="BH364" s="263"/>
      <c r="BI364" s="263"/>
      <c r="BJ364" s="263"/>
      <c r="BK364" s="263"/>
      <c r="BL364" s="263"/>
      <c r="BM364" s="263"/>
      <c r="BN364" s="263"/>
      <c r="BO364" s="263"/>
      <c r="BP364" s="263"/>
      <c r="BQ364" s="263"/>
      <c r="BR364" s="263"/>
      <c r="BS364" s="263"/>
      <c r="BT364" s="263"/>
      <c r="BU364" s="263"/>
      <c r="BV364" s="263"/>
      <c r="BW364" s="263"/>
      <c r="BX364" s="263"/>
      <c r="BY364" s="263"/>
      <c r="BZ364" s="263"/>
      <c r="CA364" s="263"/>
      <c r="CB364" s="263"/>
      <c r="CC364" s="263"/>
      <c r="CD364" s="263"/>
      <c r="CE364" s="263"/>
      <c r="CF364" s="263"/>
      <c r="CG364" s="263"/>
      <c r="CH364" s="263"/>
      <c r="CI364" s="263"/>
      <c r="CJ364" s="263"/>
      <c r="CK364" s="263"/>
      <c r="CL364" s="263"/>
      <c r="CM364" s="263"/>
      <c r="CN364" s="263"/>
      <c r="CO364" s="263"/>
      <c r="CP364" s="263"/>
      <c r="CQ364" s="263"/>
      <c r="CR364" s="263"/>
      <c r="CS364" s="263"/>
      <c r="CT364" s="263"/>
      <c r="CU364" s="263"/>
      <c r="CV364" s="263"/>
      <c r="CW364" s="263"/>
      <c r="CX364" s="263"/>
      <c r="CY364" s="263"/>
      <c r="CZ364" s="263"/>
      <c r="DA364" s="263"/>
      <c r="DB364" s="263"/>
      <c r="DC364" s="263"/>
      <c r="DD364" s="263"/>
      <c r="DE364" s="263"/>
      <c r="DF364" s="263"/>
      <c r="DG364" s="263"/>
      <c r="DH364" s="263"/>
      <c r="DI364" s="263"/>
      <c r="DJ364" s="263"/>
      <c r="DK364" s="263"/>
      <c r="DL364" s="263"/>
      <c r="DM364" s="263"/>
      <c r="DN364" s="263"/>
      <c r="DO364" s="263"/>
      <c r="DP364" s="263"/>
      <c r="DQ364" s="263"/>
      <c r="DR364" s="263"/>
      <c r="DS364" s="263"/>
      <c r="DT364" s="263"/>
      <c r="DU364" s="263"/>
      <c r="DV364" s="263"/>
      <c r="DW364" s="263"/>
      <c r="DX364" s="263"/>
      <c r="DY364" s="263"/>
      <c r="DZ364" s="263"/>
      <c r="EA364" s="263"/>
      <c r="EB364" s="263"/>
      <c r="EC364" s="263"/>
      <c r="ED364" s="263"/>
      <c r="EE364" s="263"/>
      <c r="EF364" s="263"/>
      <c r="EG364" s="263"/>
      <c r="EH364" s="263"/>
      <c r="EI364" s="263"/>
      <c r="EJ364" s="263"/>
      <c r="EK364" s="263"/>
      <c r="EL364" s="263"/>
      <c r="EM364" s="263"/>
      <c r="EN364" s="263"/>
    </row>
    <row r="365" spans="1:145" s="158" customFormat="1" ht="34.5" customHeight="1">
      <c r="B365" s="159" t="s">
        <v>528</v>
      </c>
      <c r="C365" s="749" t="s">
        <v>273</v>
      </c>
      <c r="D365" s="750"/>
      <c r="E365" s="750"/>
      <c r="F365" s="750"/>
      <c r="G365" s="750"/>
      <c r="H365" s="750"/>
      <c r="I365" s="750"/>
      <c r="J365" s="750"/>
      <c r="K365" s="750"/>
      <c r="L365" s="750"/>
      <c r="M365" s="750"/>
      <c r="N365" s="751"/>
      <c r="O365" s="332"/>
      <c r="P365" s="451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  <c r="AA365" s="451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  <c r="BI365" s="160"/>
      <c r="BJ365" s="160"/>
      <c r="BK365" s="160"/>
      <c r="BL365" s="160"/>
      <c r="BM365" s="160"/>
      <c r="BN365" s="160"/>
      <c r="BO365" s="160"/>
      <c r="BP365" s="160"/>
      <c r="BQ365" s="160"/>
      <c r="BR365" s="160"/>
      <c r="BS365" s="160"/>
      <c r="BT365" s="160"/>
      <c r="BU365" s="160"/>
      <c r="BV365" s="160"/>
      <c r="BW365" s="160"/>
      <c r="BX365" s="160"/>
      <c r="BY365" s="160"/>
      <c r="BZ365" s="160"/>
      <c r="CA365" s="160"/>
      <c r="CB365" s="160"/>
      <c r="CC365" s="160"/>
      <c r="CD365" s="160"/>
      <c r="CE365" s="160"/>
      <c r="CF365" s="160"/>
      <c r="CG365" s="160"/>
      <c r="CH365" s="160"/>
      <c r="CI365" s="160"/>
      <c r="CJ365" s="160"/>
      <c r="CK365" s="160"/>
      <c r="CL365" s="160"/>
      <c r="CM365" s="160"/>
      <c r="CN365" s="160"/>
      <c r="CO365" s="160"/>
      <c r="CP365" s="160"/>
      <c r="CQ365" s="160"/>
      <c r="CR365" s="160"/>
      <c r="CS365" s="160"/>
      <c r="CT365" s="160"/>
      <c r="CU365" s="160"/>
      <c r="CV365" s="160"/>
      <c r="CW365" s="160"/>
      <c r="CX365" s="160"/>
      <c r="CY365" s="160"/>
      <c r="CZ365" s="160"/>
      <c r="DA365" s="160"/>
      <c r="DB365" s="160"/>
      <c r="DC365" s="160"/>
      <c r="DD365" s="160"/>
      <c r="DE365" s="160"/>
      <c r="DF365" s="160"/>
      <c r="DG365" s="160"/>
      <c r="DH365" s="160"/>
      <c r="DI365" s="160"/>
      <c r="DJ365" s="160"/>
      <c r="DK365" s="160"/>
      <c r="DL365" s="160"/>
      <c r="DM365" s="160"/>
      <c r="DN365" s="160"/>
      <c r="DO365" s="160"/>
      <c r="DP365" s="160"/>
      <c r="DQ365" s="160"/>
      <c r="DR365" s="160"/>
      <c r="DS365" s="160"/>
      <c r="DT365" s="160"/>
      <c r="DU365" s="160"/>
      <c r="DV365" s="160"/>
      <c r="DW365" s="160"/>
      <c r="DX365" s="160"/>
      <c r="DY365" s="160"/>
      <c r="DZ365" s="160"/>
      <c r="EA365" s="160"/>
      <c r="EB365" s="160"/>
      <c r="EC365" s="160"/>
      <c r="ED365" s="160"/>
      <c r="EE365" s="160"/>
      <c r="EF365" s="160"/>
      <c r="EG365" s="160"/>
      <c r="EH365" s="160"/>
      <c r="EI365" s="160"/>
      <c r="EJ365" s="160"/>
      <c r="EK365" s="160"/>
      <c r="EL365" s="160"/>
      <c r="EM365" s="160"/>
      <c r="EN365" s="160"/>
    </row>
    <row r="366" spans="1:145" s="96" customFormat="1" ht="30" customHeight="1">
      <c r="B366" s="161"/>
      <c r="C366" s="764" t="s">
        <v>274</v>
      </c>
      <c r="D366" s="765"/>
      <c r="E366" s="765"/>
      <c r="F366" s="765"/>
      <c r="G366" s="765"/>
      <c r="H366" s="765"/>
      <c r="I366" s="765"/>
      <c r="J366" s="765"/>
      <c r="K366" s="765"/>
      <c r="L366" s="765"/>
      <c r="M366" s="765"/>
      <c r="N366" s="766"/>
      <c r="O366" s="332"/>
      <c r="P366" s="450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  <c r="AA366" s="450"/>
      <c r="AB366" s="264"/>
      <c r="AC366" s="264"/>
      <c r="AD366" s="264"/>
      <c r="AE366" s="264"/>
      <c r="AF366" s="264"/>
      <c r="AG366" s="264"/>
      <c r="AH366" s="264"/>
      <c r="AI366" s="264"/>
      <c r="AJ366" s="264"/>
      <c r="AK366" s="264"/>
      <c r="AL366" s="264"/>
      <c r="AM366" s="264"/>
      <c r="AN366" s="264"/>
      <c r="AO366" s="264"/>
      <c r="AP366" s="264"/>
      <c r="AQ366" s="264"/>
      <c r="AR366" s="264"/>
      <c r="AS366" s="264"/>
      <c r="AT366" s="264"/>
      <c r="AU366" s="264"/>
      <c r="AV366" s="264"/>
      <c r="AW366" s="264"/>
      <c r="AX366" s="264"/>
      <c r="AY366" s="264"/>
      <c r="AZ366" s="264"/>
      <c r="BA366" s="264"/>
      <c r="BB366" s="264"/>
      <c r="BC366" s="264"/>
      <c r="BD366" s="264"/>
      <c r="BE366" s="264"/>
      <c r="BF366" s="264"/>
      <c r="BG366" s="264"/>
      <c r="BH366" s="264"/>
      <c r="BI366" s="264"/>
      <c r="BJ366" s="264"/>
      <c r="BK366" s="264"/>
      <c r="BL366" s="264"/>
      <c r="BM366" s="264"/>
      <c r="BN366" s="264"/>
      <c r="BO366" s="264"/>
      <c r="BP366" s="264"/>
      <c r="BQ366" s="264"/>
      <c r="BR366" s="264"/>
      <c r="BS366" s="264"/>
      <c r="BT366" s="264"/>
      <c r="BU366" s="264"/>
      <c r="BV366" s="264"/>
      <c r="BW366" s="264"/>
      <c r="BX366" s="264"/>
      <c r="BY366" s="264"/>
      <c r="BZ366" s="264"/>
      <c r="CA366" s="264"/>
      <c r="CB366" s="264"/>
      <c r="CC366" s="264"/>
      <c r="CD366" s="264"/>
      <c r="CE366" s="264"/>
      <c r="CF366" s="264"/>
      <c r="CG366" s="264"/>
      <c r="CH366" s="264"/>
      <c r="CI366" s="264"/>
      <c r="CJ366" s="264"/>
      <c r="CK366" s="264"/>
      <c r="CL366" s="264"/>
      <c r="CM366" s="264"/>
      <c r="CN366" s="264"/>
      <c r="CO366" s="264"/>
      <c r="CP366" s="264"/>
      <c r="CQ366" s="264"/>
      <c r="CR366" s="264"/>
      <c r="CS366" s="264"/>
      <c r="CT366" s="264"/>
      <c r="CU366" s="264"/>
      <c r="CV366" s="264"/>
      <c r="CW366" s="264"/>
      <c r="CX366" s="264"/>
      <c r="CY366" s="264"/>
      <c r="CZ366" s="264"/>
      <c r="DA366" s="264"/>
      <c r="DB366" s="264"/>
      <c r="DC366" s="264"/>
      <c r="DD366" s="264"/>
      <c r="DE366" s="264"/>
      <c r="DF366" s="264"/>
      <c r="DG366" s="264"/>
      <c r="DH366" s="264"/>
      <c r="DI366" s="264"/>
      <c r="DJ366" s="264"/>
      <c r="DK366" s="264"/>
      <c r="DL366" s="264"/>
      <c r="DM366" s="264"/>
      <c r="DN366" s="264"/>
      <c r="DO366" s="264"/>
      <c r="DP366" s="264"/>
      <c r="DQ366" s="264"/>
      <c r="DR366" s="264"/>
      <c r="DS366" s="264"/>
      <c r="DT366" s="264"/>
      <c r="DU366" s="264"/>
      <c r="DV366" s="264"/>
      <c r="DW366" s="264"/>
      <c r="DX366" s="264"/>
      <c r="DY366" s="264"/>
      <c r="DZ366" s="264"/>
      <c r="EA366" s="264"/>
      <c r="EB366" s="264"/>
      <c r="EC366" s="264"/>
      <c r="ED366" s="264"/>
      <c r="EE366" s="264"/>
      <c r="EF366" s="264"/>
      <c r="EG366" s="264"/>
      <c r="EH366" s="264"/>
      <c r="EI366" s="264"/>
      <c r="EJ366" s="264"/>
      <c r="EK366" s="264"/>
      <c r="EL366" s="264"/>
      <c r="EM366" s="264"/>
      <c r="EN366" s="264"/>
    </row>
    <row r="367" spans="1:145" s="96" customFormat="1" ht="34.5" customHeight="1">
      <c r="B367" s="161"/>
      <c r="C367" s="764" t="s">
        <v>275</v>
      </c>
      <c r="D367" s="765"/>
      <c r="E367" s="765"/>
      <c r="F367" s="765"/>
      <c r="G367" s="765"/>
      <c r="H367" s="765"/>
      <c r="I367" s="765"/>
      <c r="J367" s="765"/>
      <c r="K367" s="765"/>
      <c r="L367" s="765"/>
      <c r="M367" s="765"/>
      <c r="N367" s="766"/>
      <c r="O367" s="332"/>
      <c r="P367" s="450"/>
      <c r="Q367" s="450"/>
      <c r="R367" s="450"/>
      <c r="S367" s="450"/>
      <c r="T367" s="450"/>
      <c r="U367" s="450"/>
      <c r="V367" s="450"/>
      <c r="W367" s="450"/>
      <c r="X367" s="450"/>
      <c r="Y367" s="450"/>
      <c r="Z367" s="450"/>
      <c r="AA367" s="450"/>
      <c r="AB367" s="264"/>
      <c r="AC367" s="264"/>
      <c r="AD367" s="264"/>
      <c r="AE367" s="264"/>
      <c r="AF367" s="264"/>
      <c r="AG367" s="264"/>
      <c r="AH367" s="264"/>
      <c r="AI367" s="264"/>
      <c r="AJ367" s="264"/>
      <c r="AK367" s="264"/>
      <c r="AL367" s="264"/>
      <c r="AM367" s="264"/>
      <c r="AN367" s="264"/>
      <c r="AO367" s="264"/>
      <c r="AP367" s="264"/>
      <c r="AQ367" s="264"/>
      <c r="AR367" s="264"/>
      <c r="AS367" s="264"/>
      <c r="AT367" s="264"/>
      <c r="AU367" s="264"/>
      <c r="AV367" s="264"/>
      <c r="AW367" s="264"/>
      <c r="AX367" s="264"/>
      <c r="AY367" s="264"/>
      <c r="AZ367" s="264"/>
      <c r="BA367" s="264"/>
      <c r="BB367" s="264"/>
      <c r="BC367" s="264"/>
      <c r="BD367" s="264"/>
      <c r="BE367" s="264"/>
      <c r="BF367" s="264"/>
      <c r="BG367" s="264"/>
      <c r="BH367" s="264"/>
      <c r="BI367" s="264"/>
      <c r="BJ367" s="264"/>
      <c r="BK367" s="264"/>
      <c r="BL367" s="264"/>
      <c r="BM367" s="264"/>
      <c r="BN367" s="264"/>
      <c r="BO367" s="264"/>
      <c r="BP367" s="264"/>
      <c r="BQ367" s="264"/>
      <c r="BR367" s="264"/>
      <c r="BS367" s="264"/>
      <c r="BT367" s="264"/>
      <c r="BU367" s="264"/>
      <c r="BV367" s="264"/>
      <c r="BW367" s="264"/>
      <c r="BX367" s="264"/>
      <c r="BY367" s="264"/>
      <c r="BZ367" s="264"/>
      <c r="CA367" s="264"/>
      <c r="CB367" s="264"/>
      <c r="CC367" s="264"/>
      <c r="CD367" s="264"/>
      <c r="CE367" s="264"/>
      <c r="CF367" s="264"/>
      <c r="CG367" s="264"/>
      <c r="CH367" s="264"/>
      <c r="CI367" s="264"/>
      <c r="CJ367" s="264"/>
      <c r="CK367" s="264"/>
      <c r="CL367" s="264"/>
      <c r="CM367" s="264"/>
      <c r="CN367" s="264"/>
      <c r="CO367" s="264"/>
      <c r="CP367" s="264"/>
      <c r="CQ367" s="264"/>
      <c r="CR367" s="264"/>
      <c r="CS367" s="264"/>
      <c r="CT367" s="264"/>
      <c r="CU367" s="264"/>
      <c r="CV367" s="264"/>
      <c r="CW367" s="264"/>
      <c r="CX367" s="264"/>
      <c r="CY367" s="264"/>
      <c r="CZ367" s="264"/>
      <c r="DA367" s="264"/>
      <c r="DB367" s="264"/>
      <c r="DC367" s="264"/>
      <c r="DD367" s="264"/>
      <c r="DE367" s="264"/>
      <c r="DF367" s="264"/>
      <c r="DG367" s="264"/>
      <c r="DH367" s="264"/>
      <c r="DI367" s="264"/>
      <c r="DJ367" s="264"/>
      <c r="DK367" s="264"/>
      <c r="DL367" s="264"/>
      <c r="DM367" s="264"/>
      <c r="DN367" s="264"/>
      <c r="DO367" s="264"/>
      <c r="DP367" s="264"/>
      <c r="DQ367" s="264"/>
      <c r="DR367" s="264"/>
      <c r="DS367" s="264"/>
      <c r="DT367" s="264"/>
      <c r="DU367" s="264"/>
      <c r="DV367" s="264"/>
      <c r="DW367" s="264"/>
      <c r="DX367" s="264"/>
      <c r="DY367" s="264"/>
      <c r="DZ367" s="264"/>
      <c r="EA367" s="264"/>
      <c r="EB367" s="264"/>
      <c r="EC367" s="264"/>
      <c r="ED367" s="264"/>
      <c r="EE367" s="264"/>
      <c r="EF367" s="264"/>
      <c r="EG367" s="264"/>
      <c r="EH367" s="264"/>
      <c r="EI367" s="264"/>
      <c r="EJ367" s="264"/>
      <c r="EK367" s="264"/>
      <c r="EL367" s="264"/>
      <c r="EM367" s="264"/>
      <c r="EN367" s="264"/>
    </row>
    <row r="368" spans="1:145" s="162" customFormat="1" ht="27.75" customHeight="1">
      <c r="B368" s="163"/>
      <c r="C368" s="784" t="s">
        <v>276</v>
      </c>
      <c r="D368" s="785"/>
      <c r="E368" s="785"/>
      <c r="F368" s="785"/>
      <c r="G368" s="785"/>
      <c r="H368" s="785"/>
      <c r="I368" s="785"/>
      <c r="J368" s="785"/>
      <c r="K368" s="785"/>
      <c r="L368" s="785"/>
      <c r="M368" s="785"/>
      <c r="N368" s="786"/>
      <c r="O368" s="333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164"/>
      <c r="BG368" s="164"/>
      <c r="BH368" s="164"/>
      <c r="BI368" s="164"/>
      <c r="BJ368" s="164"/>
      <c r="BK368" s="164"/>
      <c r="BL368" s="164"/>
      <c r="BM368" s="164"/>
      <c r="BN368" s="164"/>
      <c r="BO368" s="164"/>
      <c r="BP368" s="164"/>
      <c r="BQ368" s="164"/>
      <c r="BR368" s="164"/>
      <c r="BS368" s="164"/>
      <c r="BT368" s="164"/>
      <c r="BU368" s="164"/>
      <c r="BV368" s="164"/>
      <c r="BW368" s="164"/>
      <c r="BX368" s="164"/>
      <c r="BY368" s="164"/>
      <c r="BZ368" s="164"/>
      <c r="CA368" s="164"/>
      <c r="CB368" s="164"/>
      <c r="CC368" s="164"/>
      <c r="CD368" s="164"/>
      <c r="CE368" s="164"/>
      <c r="CF368" s="164"/>
      <c r="CG368" s="164"/>
      <c r="CH368" s="164"/>
      <c r="CI368" s="164"/>
      <c r="CJ368" s="164"/>
      <c r="CK368" s="164"/>
      <c r="CL368" s="164"/>
      <c r="CM368" s="164"/>
      <c r="CN368" s="164"/>
      <c r="CO368" s="164"/>
      <c r="CP368" s="164"/>
      <c r="CQ368" s="164"/>
      <c r="CR368" s="164"/>
      <c r="CS368" s="164"/>
      <c r="CT368" s="164"/>
      <c r="CU368" s="164"/>
      <c r="CV368" s="164"/>
      <c r="CW368" s="164"/>
      <c r="CX368" s="164"/>
      <c r="CY368" s="164"/>
      <c r="CZ368" s="164"/>
      <c r="DA368" s="164"/>
      <c r="DB368" s="164"/>
      <c r="DC368" s="164"/>
      <c r="DD368" s="164"/>
      <c r="DE368" s="164"/>
      <c r="DF368" s="164"/>
      <c r="DG368" s="164"/>
      <c r="DH368" s="164"/>
      <c r="DI368" s="164"/>
      <c r="DJ368" s="164"/>
      <c r="DK368" s="164"/>
      <c r="DL368" s="164"/>
      <c r="DM368" s="164"/>
      <c r="DN368" s="164"/>
      <c r="DO368" s="164"/>
      <c r="DP368" s="164"/>
      <c r="DQ368" s="164"/>
      <c r="DR368" s="164"/>
      <c r="DS368" s="164"/>
      <c r="DT368" s="164"/>
      <c r="DU368" s="164"/>
      <c r="DV368" s="164"/>
      <c r="DW368" s="164"/>
      <c r="DX368" s="164"/>
      <c r="DY368" s="164"/>
      <c r="DZ368" s="164"/>
      <c r="EA368" s="164"/>
      <c r="EB368" s="164"/>
      <c r="EC368" s="164"/>
      <c r="ED368" s="164"/>
      <c r="EE368" s="164"/>
      <c r="EF368" s="164"/>
      <c r="EG368" s="164"/>
      <c r="EH368" s="164"/>
      <c r="EI368" s="164"/>
      <c r="EJ368" s="164"/>
      <c r="EK368" s="164"/>
      <c r="EL368" s="164"/>
      <c r="EM368" s="164"/>
      <c r="EN368" s="164"/>
    </row>
    <row r="369" spans="1:144" s="162" customFormat="1" ht="60.75" customHeight="1">
      <c r="B369" s="38" t="s">
        <v>529</v>
      </c>
      <c r="C369" s="49" t="s">
        <v>374</v>
      </c>
      <c r="D369" s="38" t="s">
        <v>365</v>
      </c>
      <c r="E369" s="346">
        <v>7967530.9100000001</v>
      </c>
      <c r="F369" s="346">
        <v>7888097.8399999999</v>
      </c>
      <c r="G369" s="50">
        <f t="shared" ref="G369" si="20">(F369/E369)*100</f>
        <v>99.003040328336795</v>
      </c>
      <c r="H369" s="510">
        <v>0.99</v>
      </c>
      <c r="I369" s="49" t="s">
        <v>277</v>
      </c>
      <c r="J369" s="165" t="s">
        <v>12</v>
      </c>
      <c r="K369" s="310" t="s">
        <v>283</v>
      </c>
      <c r="L369" s="310">
        <v>87.7</v>
      </c>
      <c r="M369" s="50">
        <v>97.4</v>
      </c>
      <c r="N369" s="537">
        <v>0.97</v>
      </c>
      <c r="O369" s="333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164"/>
      <c r="BG369" s="164"/>
      <c r="BH369" s="164"/>
      <c r="BI369" s="164"/>
      <c r="BJ369" s="164"/>
      <c r="BK369" s="164"/>
      <c r="BL369" s="164"/>
      <c r="BM369" s="164"/>
      <c r="BN369" s="164"/>
      <c r="BO369" s="164"/>
      <c r="BP369" s="164"/>
      <c r="BQ369" s="164"/>
      <c r="BR369" s="164"/>
      <c r="BS369" s="164"/>
      <c r="BT369" s="164"/>
      <c r="BU369" s="164"/>
      <c r="BV369" s="164"/>
      <c r="BW369" s="164"/>
      <c r="BX369" s="164"/>
      <c r="BY369" s="164"/>
      <c r="BZ369" s="164"/>
      <c r="CA369" s="164"/>
      <c r="CB369" s="164"/>
      <c r="CC369" s="164"/>
      <c r="CD369" s="164"/>
      <c r="CE369" s="164"/>
      <c r="CF369" s="164"/>
      <c r="CG369" s="164"/>
      <c r="CH369" s="164"/>
      <c r="CI369" s="164"/>
      <c r="CJ369" s="164"/>
      <c r="CK369" s="164"/>
      <c r="CL369" s="164"/>
      <c r="CM369" s="164"/>
      <c r="CN369" s="164"/>
      <c r="CO369" s="164"/>
      <c r="CP369" s="164"/>
      <c r="CQ369" s="164"/>
      <c r="CR369" s="164"/>
      <c r="CS369" s="164"/>
      <c r="CT369" s="164"/>
      <c r="CU369" s="164"/>
      <c r="CV369" s="164"/>
      <c r="CW369" s="164"/>
      <c r="CX369" s="164"/>
      <c r="CY369" s="164"/>
      <c r="CZ369" s="164"/>
      <c r="DA369" s="164"/>
      <c r="DB369" s="164"/>
      <c r="DC369" s="164"/>
      <c r="DD369" s="164"/>
      <c r="DE369" s="164"/>
      <c r="DF369" s="164"/>
      <c r="DG369" s="164"/>
      <c r="DH369" s="164"/>
      <c r="DI369" s="164"/>
      <c r="DJ369" s="164"/>
      <c r="DK369" s="164"/>
      <c r="DL369" s="164"/>
      <c r="DM369" s="164"/>
      <c r="DN369" s="164"/>
      <c r="DO369" s="164"/>
      <c r="DP369" s="164"/>
      <c r="DQ369" s="164"/>
      <c r="DR369" s="164"/>
      <c r="DS369" s="164"/>
      <c r="DT369" s="164"/>
      <c r="DU369" s="164"/>
      <c r="DV369" s="164"/>
      <c r="DW369" s="164"/>
      <c r="DX369" s="164"/>
      <c r="DY369" s="164"/>
      <c r="DZ369" s="164"/>
      <c r="EA369" s="164"/>
      <c r="EB369" s="164"/>
      <c r="EC369" s="164"/>
      <c r="ED369" s="164"/>
      <c r="EE369" s="164"/>
      <c r="EF369" s="164"/>
      <c r="EG369" s="164"/>
      <c r="EH369" s="164"/>
      <c r="EI369" s="164"/>
      <c r="EJ369" s="164"/>
      <c r="EK369" s="164"/>
      <c r="EL369" s="164"/>
      <c r="EM369" s="164"/>
      <c r="EN369" s="164"/>
    </row>
    <row r="370" spans="1:144" s="162" customFormat="1" ht="42" customHeight="1">
      <c r="B370" s="38"/>
      <c r="C370" s="49"/>
      <c r="D370" s="38"/>
      <c r="E370" s="346"/>
      <c r="F370" s="346"/>
      <c r="G370" s="50"/>
      <c r="H370" s="510"/>
      <c r="I370" s="49" t="s">
        <v>278</v>
      </c>
      <c r="J370" s="165" t="s">
        <v>12</v>
      </c>
      <c r="K370" s="310" t="s">
        <v>284</v>
      </c>
      <c r="L370" s="310">
        <v>98.9</v>
      </c>
      <c r="M370" s="50">
        <v>104.1</v>
      </c>
      <c r="N370" s="537">
        <v>1.04</v>
      </c>
      <c r="O370" s="333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  <c r="BI370" s="164"/>
      <c r="BJ370" s="164"/>
      <c r="BK370" s="164"/>
      <c r="BL370" s="164"/>
      <c r="BM370" s="164"/>
      <c r="BN370" s="164"/>
      <c r="BO370" s="164"/>
      <c r="BP370" s="164"/>
      <c r="BQ370" s="164"/>
      <c r="BR370" s="164"/>
      <c r="BS370" s="164"/>
      <c r="BT370" s="164"/>
      <c r="BU370" s="164"/>
      <c r="BV370" s="164"/>
      <c r="BW370" s="164"/>
      <c r="BX370" s="164"/>
      <c r="BY370" s="164"/>
      <c r="BZ370" s="164"/>
      <c r="CA370" s="164"/>
      <c r="CB370" s="164"/>
      <c r="CC370" s="164"/>
      <c r="CD370" s="164"/>
      <c r="CE370" s="164"/>
      <c r="CF370" s="164"/>
      <c r="CG370" s="164"/>
      <c r="CH370" s="164"/>
      <c r="CI370" s="164"/>
      <c r="CJ370" s="164"/>
      <c r="CK370" s="164"/>
      <c r="CL370" s="164"/>
      <c r="CM370" s="164"/>
      <c r="CN370" s="164"/>
      <c r="CO370" s="164"/>
      <c r="CP370" s="164"/>
      <c r="CQ370" s="164"/>
      <c r="CR370" s="164"/>
      <c r="CS370" s="164"/>
      <c r="CT370" s="164"/>
      <c r="CU370" s="164"/>
      <c r="CV370" s="164"/>
      <c r="CW370" s="164"/>
      <c r="CX370" s="164"/>
      <c r="CY370" s="164"/>
      <c r="CZ370" s="164"/>
      <c r="DA370" s="164"/>
      <c r="DB370" s="164"/>
      <c r="DC370" s="164"/>
      <c r="DD370" s="164"/>
      <c r="DE370" s="164"/>
      <c r="DF370" s="164"/>
      <c r="DG370" s="164"/>
      <c r="DH370" s="164"/>
      <c r="DI370" s="164"/>
      <c r="DJ370" s="164"/>
      <c r="DK370" s="164"/>
      <c r="DL370" s="164"/>
      <c r="DM370" s="164"/>
      <c r="DN370" s="164"/>
      <c r="DO370" s="164"/>
      <c r="DP370" s="164"/>
      <c r="DQ370" s="164"/>
      <c r="DR370" s="164"/>
      <c r="DS370" s="164"/>
      <c r="DT370" s="164"/>
      <c r="DU370" s="164"/>
      <c r="DV370" s="164"/>
      <c r="DW370" s="164"/>
      <c r="DX370" s="164"/>
      <c r="DY370" s="164"/>
      <c r="DZ370" s="164"/>
      <c r="EA370" s="164"/>
      <c r="EB370" s="164"/>
      <c r="EC370" s="164"/>
      <c r="ED370" s="164"/>
      <c r="EE370" s="164"/>
      <c r="EF370" s="164"/>
      <c r="EG370" s="164"/>
      <c r="EH370" s="164"/>
      <c r="EI370" s="164"/>
      <c r="EJ370" s="164"/>
      <c r="EK370" s="164"/>
      <c r="EL370" s="164"/>
      <c r="EM370" s="164"/>
      <c r="EN370" s="164"/>
    </row>
    <row r="371" spans="1:144" s="162" customFormat="1" ht="86.25" customHeight="1">
      <c r="B371" s="38"/>
      <c r="C371" s="49"/>
      <c r="D371" s="38"/>
      <c r="E371" s="346"/>
      <c r="F371" s="346"/>
      <c r="G371" s="50"/>
      <c r="H371" s="510"/>
      <c r="I371" s="49" t="s">
        <v>279</v>
      </c>
      <c r="J371" s="165" t="s">
        <v>12</v>
      </c>
      <c r="K371" s="310">
        <v>100</v>
      </c>
      <c r="L371" s="310">
        <v>100</v>
      </c>
      <c r="M371" s="50">
        <v>100</v>
      </c>
      <c r="N371" s="537">
        <v>1</v>
      </c>
      <c r="O371" s="333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164"/>
      <c r="BG371" s="164"/>
      <c r="BH371" s="164"/>
      <c r="BI371" s="164"/>
      <c r="BJ371" s="164"/>
      <c r="BK371" s="164"/>
      <c r="BL371" s="164"/>
      <c r="BM371" s="164"/>
      <c r="BN371" s="164"/>
      <c r="BO371" s="164"/>
      <c r="BP371" s="164"/>
      <c r="BQ371" s="164"/>
      <c r="BR371" s="164"/>
      <c r="BS371" s="164"/>
      <c r="BT371" s="164"/>
      <c r="BU371" s="164"/>
      <c r="BV371" s="164"/>
      <c r="BW371" s="164"/>
      <c r="BX371" s="164"/>
      <c r="BY371" s="164"/>
      <c r="BZ371" s="164"/>
      <c r="CA371" s="164"/>
      <c r="CB371" s="164"/>
      <c r="CC371" s="164"/>
      <c r="CD371" s="164"/>
      <c r="CE371" s="164"/>
      <c r="CF371" s="164"/>
      <c r="CG371" s="164"/>
      <c r="CH371" s="164"/>
      <c r="CI371" s="164"/>
      <c r="CJ371" s="164"/>
      <c r="CK371" s="164"/>
      <c r="CL371" s="164"/>
      <c r="CM371" s="164"/>
      <c r="CN371" s="164"/>
      <c r="CO371" s="164"/>
      <c r="CP371" s="164"/>
      <c r="CQ371" s="164"/>
      <c r="CR371" s="164"/>
      <c r="CS371" s="164"/>
      <c r="CT371" s="164"/>
      <c r="CU371" s="164"/>
      <c r="CV371" s="164"/>
      <c r="CW371" s="164"/>
      <c r="CX371" s="164"/>
      <c r="CY371" s="164"/>
      <c r="CZ371" s="164"/>
      <c r="DA371" s="164"/>
      <c r="DB371" s="164"/>
      <c r="DC371" s="164"/>
      <c r="DD371" s="164"/>
      <c r="DE371" s="164"/>
      <c r="DF371" s="164"/>
      <c r="DG371" s="164"/>
      <c r="DH371" s="164"/>
      <c r="DI371" s="164"/>
      <c r="DJ371" s="164"/>
      <c r="DK371" s="164"/>
      <c r="DL371" s="164"/>
      <c r="DM371" s="164"/>
      <c r="DN371" s="164"/>
      <c r="DO371" s="164"/>
      <c r="DP371" s="164"/>
      <c r="DQ371" s="164"/>
      <c r="DR371" s="164"/>
      <c r="DS371" s="164"/>
      <c r="DT371" s="164"/>
      <c r="DU371" s="164"/>
      <c r="DV371" s="164"/>
      <c r="DW371" s="164"/>
      <c r="DX371" s="164"/>
      <c r="DY371" s="164"/>
      <c r="DZ371" s="164"/>
      <c r="EA371" s="164"/>
      <c r="EB371" s="164"/>
      <c r="EC371" s="164"/>
      <c r="ED371" s="164"/>
      <c r="EE371" s="164"/>
      <c r="EF371" s="164"/>
      <c r="EG371" s="164"/>
      <c r="EH371" s="164"/>
      <c r="EI371" s="164"/>
      <c r="EJ371" s="164"/>
      <c r="EK371" s="164"/>
      <c r="EL371" s="164"/>
      <c r="EM371" s="164"/>
      <c r="EN371" s="164"/>
    </row>
    <row r="372" spans="1:144" s="162" customFormat="1" ht="107.25" customHeight="1">
      <c r="B372" s="38"/>
      <c r="C372" s="49"/>
      <c r="D372" s="478"/>
      <c r="E372" s="355"/>
      <c r="F372" s="355"/>
      <c r="G372" s="49"/>
      <c r="H372" s="517"/>
      <c r="I372" s="49" t="s">
        <v>280</v>
      </c>
      <c r="J372" s="165" t="s">
        <v>12</v>
      </c>
      <c r="K372" s="310">
        <v>100</v>
      </c>
      <c r="L372" s="310">
        <v>100</v>
      </c>
      <c r="M372" s="50">
        <v>100</v>
      </c>
      <c r="N372" s="537">
        <v>1</v>
      </c>
      <c r="O372" s="333"/>
      <c r="P372" s="452"/>
      <c r="Q372" s="452"/>
      <c r="R372" s="452"/>
      <c r="S372" s="452"/>
      <c r="T372" s="452"/>
      <c r="U372" s="452"/>
      <c r="V372" s="452"/>
      <c r="W372" s="452"/>
      <c r="X372" s="452"/>
      <c r="Y372" s="452"/>
      <c r="Z372" s="452"/>
      <c r="AA372" s="452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  <c r="BI372" s="164"/>
      <c r="BJ372" s="164"/>
      <c r="BK372" s="164"/>
      <c r="BL372" s="164"/>
      <c r="BM372" s="164"/>
      <c r="BN372" s="164"/>
      <c r="BO372" s="164"/>
      <c r="BP372" s="164"/>
      <c r="BQ372" s="164"/>
      <c r="BR372" s="164"/>
      <c r="BS372" s="164"/>
      <c r="BT372" s="164"/>
      <c r="BU372" s="164"/>
      <c r="BV372" s="164"/>
      <c r="BW372" s="164"/>
      <c r="BX372" s="164"/>
      <c r="BY372" s="164"/>
      <c r="BZ372" s="164"/>
      <c r="CA372" s="164"/>
      <c r="CB372" s="164"/>
      <c r="CC372" s="164"/>
      <c r="CD372" s="164"/>
      <c r="CE372" s="164"/>
      <c r="CF372" s="164"/>
      <c r="CG372" s="164"/>
      <c r="CH372" s="164"/>
      <c r="CI372" s="164"/>
      <c r="CJ372" s="164"/>
      <c r="CK372" s="164"/>
      <c r="CL372" s="164"/>
      <c r="CM372" s="164"/>
      <c r="CN372" s="164"/>
      <c r="CO372" s="164"/>
      <c r="CP372" s="164"/>
      <c r="CQ372" s="164"/>
      <c r="CR372" s="164"/>
      <c r="CS372" s="164"/>
      <c r="CT372" s="164"/>
      <c r="CU372" s="164"/>
      <c r="CV372" s="164"/>
      <c r="CW372" s="164"/>
      <c r="CX372" s="164"/>
      <c r="CY372" s="164"/>
      <c r="CZ372" s="164"/>
      <c r="DA372" s="164"/>
      <c r="DB372" s="164"/>
      <c r="DC372" s="164"/>
      <c r="DD372" s="164"/>
      <c r="DE372" s="164"/>
      <c r="DF372" s="164"/>
      <c r="DG372" s="164"/>
      <c r="DH372" s="164"/>
      <c r="DI372" s="164"/>
      <c r="DJ372" s="164"/>
      <c r="DK372" s="164"/>
      <c r="DL372" s="164"/>
      <c r="DM372" s="164"/>
      <c r="DN372" s="164"/>
      <c r="DO372" s="164"/>
      <c r="DP372" s="164"/>
      <c r="DQ372" s="164"/>
      <c r="DR372" s="164"/>
      <c r="DS372" s="164"/>
      <c r="DT372" s="164"/>
      <c r="DU372" s="164"/>
      <c r="DV372" s="164"/>
      <c r="DW372" s="164"/>
      <c r="DX372" s="164"/>
      <c r="DY372" s="164"/>
      <c r="DZ372" s="164"/>
      <c r="EA372" s="164"/>
      <c r="EB372" s="164"/>
      <c r="EC372" s="164"/>
      <c r="ED372" s="164"/>
      <c r="EE372" s="164"/>
      <c r="EF372" s="164"/>
      <c r="EG372" s="164"/>
      <c r="EH372" s="164"/>
      <c r="EI372" s="164"/>
      <c r="EJ372" s="164"/>
      <c r="EK372" s="164"/>
      <c r="EL372" s="164"/>
      <c r="EM372" s="164"/>
      <c r="EN372" s="164"/>
    </row>
    <row r="373" spans="1:144" s="162" customFormat="1" ht="69.75" customHeight="1">
      <c r="B373" s="163"/>
      <c r="C373" s="49"/>
      <c r="D373" s="478"/>
      <c r="E373" s="355"/>
      <c r="F373" s="355"/>
      <c r="G373" s="49"/>
      <c r="H373" s="517"/>
      <c r="I373" s="49" t="s">
        <v>281</v>
      </c>
      <c r="J373" s="165" t="s">
        <v>27</v>
      </c>
      <c r="K373" s="310">
        <v>1</v>
      </c>
      <c r="L373" s="310">
        <v>1</v>
      </c>
      <c r="M373" s="50">
        <v>100</v>
      </c>
      <c r="N373" s="537">
        <v>1</v>
      </c>
      <c r="O373" s="333"/>
      <c r="P373" s="452"/>
      <c r="Q373" s="452"/>
      <c r="R373" s="452"/>
      <c r="S373" s="452"/>
      <c r="T373" s="452"/>
      <c r="U373" s="452"/>
      <c r="V373" s="452"/>
      <c r="W373" s="452"/>
      <c r="X373" s="452"/>
      <c r="Y373" s="452"/>
      <c r="Z373" s="452"/>
      <c r="AA373" s="452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  <c r="AZ373" s="164"/>
      <c r="BA373" s="164"/>
      <c r="BB373" s="164"/>
      <c r="BC373" s="164"/>
      <c r="BD373" s="164"/>
      <c r="BE373" s="164"/>
      <c r="BF373" s="164"/>
      <c r="BG373" s="164"/>
      <c r="BH373" s="164"/>
      <c r="BI373" s="164"/>
      <c r="BJ373" s="164"/>
      <c r="BK373" s="164"/>
      <c r="BL373" s="164"/>
      <c r="BM373" s="164"/>
      <c r="BN373" s="164"/>
      <c r="BO373" s="164"/>
      <c r="BP373" s="164"/>
      <c r="BQ373" s="164"/>
      <c r="BR373" s="164"/>
      <c r="BS373" s="164"/>
      <c r="BT373" s="164"/>
      <c r="BU373" s="164"/>
      <c r="BV373" s="164"/>
      <c r="BW373" s="164"/>
      <c r="BX373" s="164"/>
      <c r="BY373" s="164"/>
      <c r="BZ373" s="164"/>
      <c r="CA373" s="164"/>
      <c r="CB373" s="164"/>
      <c r="CC373" s="164"/>
      <c r="CD373" s="164"/>
      <c r="CE373" s="164"/>
      <c r="CF373" s="164"/>
      <c r="CG373" s="164"/>
      <c r="CH373" s="164"/>
      <c r="CI373" s="164"/>
      <c r="CJ373" s="164"/>
      <c r="CK373" s="164"/>
      <c r="CL373" s="164"/>
      <c r="CM373" s="164"/>
      <c r="CN373" s="164"/>
      <c r="CO373" s="164"/>
      <c r="CP373" s="164"/>
      <c r="CQ373" s="164"/>
      <c r="CR373" s="164"/>
      <c r="CS373" s="164"/>
      <c r="CT373" s="164"/>
      <c r="CU373" s="164"/>
      <c r="CV373" s="164"/>
      <c r="CW373" s="164"/>
      <c r="CX373" s="164"/>
      <c r="CY373" s="164"/>
      <c r="CZ373" s="164"/>
      <c r="DA373" s="164"/>
      <c r="DB373" s="164"/>
      <c r="DC373" s="164"/>
      <c r="DD373" s="164"/>
      <c r="DE373" s="164"/>
      <c r="DF373" s="164"/>
      <c r="DG373" s="164"/>
      <c r="DH373" s="164"/>
      <c r="DI373" s="164"/>
      <c r="DJ373" s="164"/>
      <c r="DK373" s="164"/>
      <c r="DL373" s="164"/>
      <c r="DM373" s="164"/>
      <c r="DN373" s="164"/>
      <c r="DO373" s="164"/>
      <c r="DP373" s="164"/>
      <c r="DQ373" s="164"/>
      <c r="DR373" s="164"/>
      <c r="DS373" s="164"/>
      <c r="DT373" s="164"/>
      <c r="DU373" s="164"/>
      <c r="DV373" s="164"/>
      <c r="DW373" s="164"/>
      <c r="DX373" s="164"/>
      <c r="DY373" s="164"/>
      <c r="DZ373" s="164"/>
      <c r="EA373" s="164"/>
      <c r="EB373" s="164"/>
      <c r="EC373" s="164"/>
      <c r="ED373" s="164"/>
      <c r="EE373" s="164"/>
      <c r="EF373" s="164"/>
      <c r="EG373" s="164"/>
      <c r="EH373" s="164"/>
      <c r="EI373" s="164"/>
      <c r="EJ373" s="164"/>
      <c r="EK373" s="164"/>
      <c r="EL373" s="164"/>
      <c r="EM373" s="164"/>
      <c r="EN373" s="164"/>
    </row>
    <row r="374" spans="1:144" s="162" customFormat="1" ht="54.75" customHeight="1">
      <c r="B374" s="163"/>
      <c r="C374" s="81"/>
      <c r="D374" s="479"/>
      <c r="E374" s="356"/>
      <c r="F374" s="356"/>
      <c r="G374" s="49"/>
      <c r="H374" s="517"/>
      <c r="I374" s="49" t="s">
        <v>282</v>
      </c>
      <c r="J374" s="165" t="s">
        <v>12</v>
      </c>
      <c r="K374" s="310">
        <v>85</v>
      </c>
      <c r="L374" s="310">
        <v>76.900000000000006</v>
      </c>
      <c r="M374" s="50">
        <v>90.5</v>
      </c>
      <c r="N374" s="550">
        <v>0.95</v>
      </c>
      <c r="O374" s="329" t="s">
        <v>759</v>
      </c>
      <c r="P374" s="452"/>
      <c r="Q374" s="452"/>
      <c r="R374" s="452"/>
      <c r="S374" s="452"/>
      <c r="T374" s="452"/>
      <c r="U374" s="452"/>
      <c r="V374" s="452"/>
      <c r="W374" s="452"/>
      <c r="X374" s="452"/>
      <c r="Y374" s="452"/>
      <c r="Z374" s="452"/>
      <c r="AA374" s="452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4"/>
      <c r="BB374" s="164"/>
      <c r="BC374" s="164"/>
      <c r="BD374" s="164"/>
      <c r="BE374" s="164"/>
      <c r="BF374" s="164"/>
      <c r="BG374" s="164"/>
      <c r="BH374" s="164"/>
      <c r="BI374" s="164"/>
      <c r="BJ374" s="164"/>
      <c r="BK374" s="164"/>
      <c r="BL374" s="164"/>
      <c r="BM374" s="164"/>
      <c r="BN374" s="164"/>
      <c r="BO374" s="164"/>
      <c r="BP374" s="164"/>
      <c r="BQ374" s="164"/>
      <c r="BR374" s="164"/>
      <c r="BS374" s="164"/>
      <c r="BT374" s="164"/>
      <c r="BU374" s="164"/>
      <c r="BV374" s="164"/>
      <c r="BW374" s="164"/>
      <c r="BX374" s="164"/>
      <c r="BY374" s="164"/>
      <c r="BZ374" s="164"/>
      <c r="CA374" s="164"/>
      <c r="CB374" s="164"/>
      <c r="CC374" s="164"/>
      <c r="CD374" s="164"/>
      <c r="CE374" s="164"/>
      <c r="CF374" s="164"/>
      <c r="CG374" s="164"/>
      <c r="CH374" s="164"/>
      <c r="CI374" s="164"/>
      <c r="CJ374" s="164"/>
      <c r="CK374" s="164"/>
      <c r="CL374" s="164"/>
      <c r="CM374" s="164"/>
      <c r="CN374" s="164"/>
      <c r="CO374" s="164"/>
      <c r="CP374" s="164"/>
      <c r="CQ374" s="164"/>
      <c r="CR374" s="164"/>
      <c r="CS374" s="164"/>
      <c r="CT374" s="164"/>
      <c r="CU374" s="164"/>
      <c r="CV374" s="164"/>
      <c r="CW374" s="164"/>
      <c r="CX374" s="164"/>
      <c r="CY374" s="164"/>
      <c r="CZ374" s="164"/>
      <c r="DA374" s="164"/>
      <c r="DB374" s="164"/>
      <c r="DC374" s="164"/>
      <c r="DD374" s="164"/>
      <c r="DE374" s="164"/>
      <c r="DF374" s="164"/>
      <c r="DG374" s="164"/>
      <c r="DH374" s="164"/>
      <c r="DI374" s="164"/>
      <c r="DJ374" s="164"/>
      <c r="DK374" s="164"/>
      <c r="DL374" s="164"/>
      <c r="DM374" s="164"/>
      <c r="DN374" s="164"/>
      <c r="DO374" s="164"/>
      <c r="DP374" s="164"/>
      <c r="DQ374" s="164"/>
      <c r="DR374" s="164"/>
      <c r="DS374" s="164"/>
      <c r="DT374" s="164"/>
      <c r="DU374" s="164"/>
      <c r="DV374" s="164"/>
      <c r="DW374" s="164"/>
      <c r="DX374" s="164"/>
      <c r="DY374" s="164"/>
      <c r="DZ374" s="164"/>
      <c r="EA374" s="164"/>
      <c r="EB374" s="164"/>
      <c r="EC374" s="164"/>
      <c r="ED374" s="164"/>
      <c r="EE374" s="164"/>
      <c r="EF374" s="164"/>
      <c r="EG374" s="164"/>
      <c r="EH374" s="164"/>
      <c r="EI374" s="164"/>
      <c r="EJ374" s="164"/>
      <c r="EK374" s="164"/>
      <c r="EL374" s="164"/>
      <c r="EM374" s="164"/>
      <c r="EN374" s="164"/>
    </row>
    <row r="375" spans="1:144" s="166" customFormat="1" ht="27.75" customHeight="1">
      <c r="B375" s="167"/>
      <c r="C375" s="78" t="s">
        <v>44</v>
      </c>
      <c r="D375" s="468"/>
      <c r="E375" s="357">
        <f>SUM(E369:E374)</f>
        <v>7967530.9100000001</v>
      </c>
      <c r="F375" s="357">
        <f>SUM(F369:F374)</f>
        <v>7888097.8399999999</v>
      </c>
      <c r="G375" s="561">
        <v>97.7</v>
      </c>
      <c r="H375" s="618">
        <v>0.99</v>
      </c>
      <c r="I375" s="97"/>
      <c r="J375" s="79"/>
      <c r="K375" s="316"/>
      <c r="L375" s="316"/>
      <c r="M375" s="625">
        <v>98</v>
      </c>
      <c r="N375" s="619">
        <v>0.99</v>
      </c>
      <c r="O375" s="333"/>
      <c r="P375" s="452"/>
      <c r="Q375" s="452"/>
      <c r="R375" s="452"/>
      <c r="S375" s="452"/>
      <c r="T375" s="452"/>
      <c r="U375" s="452"/>
      <c r="V375" s="452"/>
      <c r="W375" s="452"/>
      <c r="X375" s="452"/>
      <c r="Y375" s="452"/>
      <c r="Z375" s="452"/>
      <c r="AA375" s="452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  <c r="AZ375" s="164"/>
      <c r="BA375" s="164"/>
      <c r="BB375" s="164"/>
      <c r="BC375" s="164"/>
      <c r="BD375" s="164"/>
      <c r="BE375" s="164"/>
      <c r="BF375" s="164"/>
      <c r="BG375" s="164"/>
      <c r="BH375" s="164"/>
      <c r="BI375" s="164"/>
      <c r="BJ375" s="164"/>
      <c r="BK375" s="164"/>
      <c r="BL375" s="164"/>
      <c r="BM375" s="164"/>
      <c r="BN375" s="164"/>
      <c r="BO375" s="164"/>
      <c r="BP375" s="164"/>
      <c r="BQ375" s="164"/>
      <c r="BR375" s="164"/>
      <c r="BS375" s="164"/>
      <c r="BT375" s="164"/>
      <c r="BU375" s="164"/>
      <c r="BV375" s="164"/>
      <c r="BW375" s="164"/>
      <c r="BX375" s="164"/>
      <c r="BY375" s="164"/>
      <c r="BZ375" s="164"/>
      <c r="CA375" s="164"/>
      <c r="CB375" s="164"/>
      <c r="CC375" s="164"/>
      <c r="CD375" s="164"/>
      <c r="CE375" s="164"/>
      <c r="CF375" s="164"/>
      <c r="CG375" s="164"/>
      <c r="CH375" s="164"/>
      <c r="CI375" s="164"/>
      <c r="CJ375" s="164"/>
      <c r="CK375" s="164"/>
      <c r="CL375" s="164"/>
      <c r="CM375" s="164"/>
      <c r="CN375" s="164"/>
      <c r="CO375" s="164"/>
      <c r="CP375" s="164"/>
      <c r="CQ375" s="164"/>
      <c r="CR375" s="164"/>
      <c r="CS375" s="164"/>
      <c r="CT375" s="164"/>
      <c r="CU375" s="164"/>
      <c r="CV375" s="164"/>
      <c r="CW375" s="164"/>
      <c r="CX375" s="164"/>
      <c r="CY375" s="164"/>
      <c r="CZ375" s="164"/>
      <c r="DA375" s="164"/>
      <c r="DB375" s="164"/>
      <c r="DC375" s="164"/>
      <c r="DD375" s="164"/>
      <c r="DE375" s="164"/>
      <c r="DF375" s="164"/>
      <c r="DG375" s="164"/>
      <c r="DH375" s="164"/>
      <c r="DI375" s="164"/>
      <c r="DJ375" s="164"/>
      <c r="DK375" s="164"/>
      <c r="DL375" s="164"/>
      <c r="DM375" s="164"/>
      <c r="DN375" s="164"/>
      <c r="DO375" s="164"/>
      <c r="DP375" s="164"/>
      <c r="DQ375" s="164"/>
      <c r="DR375" s="164"/>
      <c r="DS375" s="164"/>
      <c r="DT375" s="164"/>
      <c r="DU375" s="164"/>
      <c r="DV375" s="164"/>
      <c r="DW375" s="164"/>
      <c r="DX375" s="164"/>
      <c r="DY375" s="164"/>
      <c r="DZ375" s="164"/>
      <c r="EA375" s="164"/>
      <c r="EB375" s="164"/>
      <c r="EC375" s="164"/>
      <c r="ED375" s="164"/>
      <c r="EE375" s="164"/>
      <c r="EF375" s="164"/>
      <c r="EG375" s="164"/>
      <c r="EH375" s="164"/>
      <c r="EI375" s="164"/>
      <c r="EJ375" s="164"/>
      <c r="EK375" s="164"/>
      <c r="EL375" s="164"/>
      <c r="EM375" s="164"/>
      <c r="EN375" s="164"/>
    </row>
    <row r="376" spans="1:144" s="669" customFormat="1" ht="39" customHeight="1">
      <c r="A376" s="667" t="e">
        <f>F376/F492*100</f>
        <v>#DIV/0!</v>
      </c>
      <c r="B376" s="565"/>
      <c r="C376" s="651" t="s">
        <v>167</v>
      </c>
      <c r="D376" s="565"/>
      <c r="E376" s="668">
        <f>E375+E364+E355</f>
        <v>88515302.840000004</v>
      </c>
      <c r="F376" s="668">
        <f>F375+F364+F355</f>
        <v>88269748.969999999</v>
      </c>
      <c r="G376" s="576">
        <f>F376/E376*100</f>
        <v>99.722585968616215</v>
      </c>
      <c r="H376" s="573">
        <v>0.99</v>
      </c>
      <c r="I376" s="738" t="s">
        <v>205</v>
      </c>
      <c r="J376" s="739"/>
      <c r="K376" s="739"/>
      <c r="L376" s="739"/>
      <c r="M376" s="576">
        <v>1</v>
      </c>
      <c r="N376" s="571">
        <v>1</v>
      </c>
      <c r="O376" s="568"/>
      <c r="P376" s="448"/>
      <c r="Q376" s="448"/>
      <c r="R376" s="448"/>
      <c r="S376" s="448"/>
      <c r="T376" s="448"/>
      <c r="U376" s="448"/>
      <c r="V376" s="448"/>
      <c r="W376" s="448"/>
      <c r="X376" s="448"/>
      <c r="Y376" s="448"/>
      <c r="Z376" s="448"/>
      <c r="AA376" s="448"/>
      <c r="AB376" s="266"/>
      <c r="AC376" s="266"/>
      <c r="AD376" s="266"/>
      <c r="AE376" s="266"/>
      <c r="AF376" s="266"/>
      <c r="AG376" s="266"/>
      <c r="AH376" s="266"/>
      <c r="AI376" s="266"/>
      <c r="AJ376" s="266"/>
      <c r="AK376" s="266"/>
      <c r="AL376" s="266"/>
      <c r="AM376" s="266"/>
      <c r="AN376" s="266"/>
      <c r="AO376" s="266"/>
      <c r="AP376" s="266"/>
      <c r="AQ376" s="266"/>
      <c r="AR376" s="266"/>
      <c r="AS376" s="266"/>
      <c r="AT376" s="266"/>
      <c r="AU376" s="266"/>
      <c r="AV376" s="266"/>
      <c r="AW376" s="266"/>
      <c r="AX376" s="266"/>
      <c r="AY376" s="266"/>
      <c r="AZ376" s="266"/>
      <c r="BA376" s="266"/>
      <c r="BB376" s="266"/>
      <c r="BC376" s="266"/>
      <c r="BD376" s="266"/>
      <c r="BE376" s="266"/>
      <c r="BF376" s="266"/>
      <c r="BG376" s="266"/>
      <c r="BH376" s="266"/>
      <c r="BI376" s="266"/>
      <c r="BJ376" s="266"/>
      <c r="BK376" s="266"/>
      <c r="BL376" s="266"/>
      <c r="BM376" s="266"/>
      <c r="BN376" s="266"/>
      <c r="BO376" s="266"/>
      <c r="BP376" s="266"/>
      <c r="BQ376" s="266"/>
      <c r="BR376" s="266"/>
      <c r="BS376" s="266"/>
      <c r="BT376" s="266"/>
      <c r="BU376" s="266"/>
      <c r="BV376" s="266"/>
      <c r="BW376" s="266"/>
      <c r="BX376" s="266"/>
      <c r="BY376" s="266"/>
      <c r="BZ376" s="266"/>
      <c r="CA376" s="266"/>
      <c r="CB376" s="266"/>
      <c r="CC376" s="266"/>
      <c r="CD376" s="266"/>
      <c r="CE376" s="266"/>
      <c r="CF376" s="266"/>
      <c r="CG376" s="266"/>
      <c r="CH376" s="266"/>
      <c r="CI376" s="266"/>
      <c r="CJ376" s="266"/>
      <c r="CK376" s="266"/>
      <c r="CL376" s="266"/>
      <c r="CM376" s="266"/>
      <c r="CN376" s="266"/>
      <c r="CO376" s="266"/>
      <c r="CP376" s="266"/>
      <c r="CQ376" s="266"/>
      <c r="CR376" s="266"/>
      <c r="CS376" s="266"/>
      <c r="CT376" s="266"/>
      <c r="CU376" s="266"/>
      <c r="CV376" s="266"/>
      <c r="CW376" s="266"/>
      <c r="CX376" s="266"/>
      <c r="CY376" s="266"/>
      <c r="CZ376" s="266"/>
      <c r="DA376" s="266"/>
      <c r="DB376" s="266"/>
      <c r="DC376" s="266"/>
      <c r="DD376" s="266"/>
      <c r="DE376" s="266"/>
      <c r="DF376" s="266"/>
      <c r="DG376" s="266"/>
      <c r="DH376" s="266"/>
      <c r="DI376" s="266"/>
      <c r="DJ376" s="266"/>
      <c r="DK376" s="266"/>
      <c r="DL376" s="266"/>
      <c r="DM376" s="266"/>
      <c r="DN376" s="266"/>
      <c r="DO376" s="266"/>
      <c r="DP376" s="266"/>
      <c r="DQ376" s="266"/>
      <c r="DR376" s="266"/>
      <c r="DS376" s="266"/>
      <c r="DT376" s="266"/>
      <c r="DU376" s="266"/>
      <c r="DV376" s="266"/>
      <c r="DW376" s="266"/>
      <c r="DX376" s="266"/>
      <c r="DY376" s="266"/>
      <c r="DZ376" s="266"/>
      <c r="EA376" s="266"/>
      <c r="EB376" s="266"/>
      <c r="EC376" s="266"/>
      <c r="ED376" s="266"/>
      <c r="EE376" s="266"/>
      <c r="EF376" s="266"/>
      <c r="EG376" s="266"/>
      <c r="EH376" s="266"/>
      <c r="EI376" s="266"/>
      <c r="EJ376" s="266"/>
      <c r="EK376" s="266"/>
      <c r="EL376" s="266"/>
      <c r="EM376" s="266"/>
      <c r="EN376" s="266"/>
    </row>
    <row r="377" spans="1:144" s="73" customFormat="1" ht="39" customHeight="1">
      <c r="A377" s="168"/>
      <c r="B377" s="146"/>
      <c r="C377" s="177" t="s">
        <v>665</v>
      </c>
      <c r="D377" s="577" t="s">
        <v>669</v>
      </c>
      <c r="E377" s="602">
        <v>0</v>
      </c>
      <c r="F377" s="602">
        <v>0</v>
      </c>
      <c r="G377" s="585"/>
      <c r="H377" s="591"/>
      <c r="I377" s="500"/>
      <c r="J377" s="500"/>
      <c r="K377" s="500"/>
      <c r="L377" s="500"/>
      <c r="M377" s="620"/>
      <c r="N377" s="620"/>
      <c r="O377" s="328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0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0"/>
      <c r="DH377" s="80"/>
      <c r="DI377" s="80"/>
      <c r="DJ377" s="80"/>
      <c r="DK377" s="80"/>
      <c r="DL377" s="80"/>
      <c r="DM377" s="80"/>
      <c r="DN377" s="80"/>
      <c r="DO377" s="80"/>
      <c r="DP377" s="80"/>
      <c r="DQ377" s="80"/>
      <c r="DR377" s="80"/>
      <c r="DS377" s="80"/>
      <c r="DT377" s="80"/>
      <c r="DU377" s="80"/>
      <c r="DV377" s="80"/>
      <c r="DW377" s="80"/>
      <c r="DX377" s="80"/>
      <c r="DY377" s="80"/>
      <c r="DZ377" s="80"/>
      <c r="EA377" s="80"/>
      <c r="EB377" s="80"/>
      <c r="EC377" s="80"/>
      <c r="ED377" s="80"/>
      <c r="EE377" s="80"/>
      <c r="EF377" s="80"/>
      <c r="EG377" s="80"/>
      <c r="EH377" s="80"/>
      <c r="EI377" s="80"/>
      <c r="EJ377" s="80"/>
      <c r="EK377" s="80"/>
      <c r="EL377" s="80"/>
      <c r="EM377" s="80"/>
      <c r="EN377" s="80"/>
    </row>
    <row r="378" spans="1:144" s="73" customFormat="1" ht="39" customHeight="1">
      <c r="A378" s="168"/>
      <c r="B378" s="146"/>
      <c r="C378" s="177" t="s">
        <v>666</v>
      </c>
      <c r="D378" s="577" t="s">
        <v>363</v>
      </c>
      <c r="E378" s="602">
        <v>16222700</v>
      </c>
      <c r="F378" s="602">
        <v>16222700</v>
      </c>
      <c r="G378" s="585"/>
      <c r="H378" s="591"/>
      <c r="I378" s="500"/>
      <c r="J378" s="500"/>
      <c r="K378" s="500"/>
      <c r="L378" s="500"/>
      <c r="M378" s="620"/>
      <c r="N378" s="620"/>
      <c r="O378" s="328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0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0"/>
      <c r="DH378" s="80"/>
      <c r="DI378" s="80"/>
      <c r="DJ378" s="80"/>
      <c r="DK378" s="80"/>
      <c r="DL378" s="80"/>
      <c r="DM378" s="80"/>
      <c r="DN378" s="80"/>
      <c r="DO378" s="80"/>
      <c r="DP378" s="80"/>
      <c r="DQ378" s="80"/>
      <c r="DR378" s="80"/>
      <c r="DS378" s="80"/>
      <c r="DT378" s="80"/>
      <c r="DU378" s="80"/>
      <c r="DV378" s="80"/>
      <c r="DW378" s="80"/>
      <c r="DX378" s="80"/>
      <c r="DY378" s="80"/>
      <c r="DZ378" s="80"/>
      <c r="EA378" s="80"/>
      <c r="EB378" s="80"/>
      <c r="EC378" s="80"/>
      <c r="ED378" s="80"/>
      <c r="EE378" s="80"/>
      <c r="EF378" s="80"/>
      <c r="EG378" s="80"/>
      <c r="EH378" s="80"/>
      <c r="EI378" s="80"/>
      <c r="EJ378" s="80"/>
      <c r="EK378" s="80"/>
      <c r="EL378" s="80"/>
      <c r="EM378" s="80"/>
      <c r="EN378" s="80"/>
    </row>
    <row r="379" spans="1:144" s="73" customFormat="1" ht="39" customHeight="1">
      <c r="A379" s="168"/>
      <c r="B379" s="146"/>
      <c r="C379" s="177" t="s">
        <v>667</v>
      </c>
      <c r="D379" s="577" t="s">
        <v>670</v>
      </c>
      <c r="E379" s="602">
        <v>60491781.649999999</v>
      </c>
      <c r="F379" s="602">
        <v>60418380.619999997</v>
      </c>
      <c r="G379" s="585"/>
      <c r="H379" s="591"/>
      <c r="I379" s="500"/>
      <c r="J379" s="500"/>
      <c r="K379" s="500"/>
      <c r="L379" s="500"/>
      <c r="M379" s="620"/>
      <c r="N379" s="620"/>
      <c r="O379" s="328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0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0"/>
      <c r="DH379" s="80"/>
      <c r="DI379" s="80"/>
      <c r="DJ379" s="80"/>
      <c r="DK379" s="80"/>
      <c r="DL379" s="80"/>
      <c r="DM379" s="80"/>
      <c r="DN379" s="80"/>
      <c r="DO379" s="80"/>
      <c r="DP379" s="80"/>
      <c r="DQ379" s="80"/>
      <c r="DR379" s="80"/>
      <c r="DS379" s="80"/>
      <c r="DT379" s="80"/>
      <c r="DU379" s="80"/>
      <c r="DV379" s="80"/>
      <c r="DW379" s="80"/>
      <c r="DX379" s="80"/>
      <c r="DY379" s="80"/>
      <c r="DZ379" s="80"/>
      <c r="EA379" s="80"/>
      <c r="EB379" s="80"/>
      <c r="EC379" s="80"/>
      <c r="ED379" s="80"/>
      <c r="EE379" s="80"/>
      <c r="EF379" s="80"/>
      <c r="EG379" s="80"/>
      <c r="EH379" s="80"/>
      <c r="EI379" s="80"/>
      <c r="EJ379" s="80"/>
      <c r="EK379" s="80"/>
      <c r="EL379" s="80"/>
      <c r="EM379" s="80"/>
      <c r="EN379" s="80"/>
    </row>
    <row r="380" spans="1:144" s="73" customFormat="1" ht="39" customHeight="1">
      <c r="A380" s="168"/>
      <c r="B380" s="146"/>
      <c r="C380" s="177" t="s">
        <v>668</v>
      </c>
      <c r="D380" s="577" t="s">
        <v>671</v>
      </c>
      <c r="E380" s="602">
        <v>0</v>
      </c>
      <c r="F380" s="602">
        <v>0</v>
      </c>
      <c r="G380" s="585"/>
      <c r="H380" s="591"/>
      <c r="I380" s="500"/>
      <c r="J380" s="500"/>
      <c r="K380" s="500"/>
      <c r="L380" s="500"/>
      <c r="M380" s="620"/>
      <c r="N380" s="620"/>
      <c r="O380" s="328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0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0"/>
      <c r="DH380" s="80"/>
      <c r="DI380" s="80"/>
      <c r="DJ380" s="80"/>
      <c r="DK380" s="80"/>
      <c r="DL380" s="80"/>
      <c r="DM380" s="80"/>
      <c r="DN380" s="80"/>
      <c r="DO380" s="80"/>
      <c r="DP380" s="80"/>
      <c r="DQ380" s="80"/>
      <c r="DR380" s="80"/>
      <c r="DS380" s="80"/>
      <c r="DT380" s="80"/>
      <c r="DU380" s="80"/>
      <c r="DV380" s="80"/>
      <c r="DW380" s="80"/>
      <c r="DX380" s="80"/>
      <c r="DY380" s="80"/>
      <c r="DZ380" s="80"/>
      <c r="EA380" s="80"/>
      <c r="EB380" s="80"/>
      <c r="EC380" s="80"/>
      <c r="ED380" s="80"/>
      <c r="EE380" s="80"/>
      <c r="EF380" s="80"/>
      <c r="EG380" s="80"/>
      <c r="EH380" s="80"/>
      <c r="EI380" s="80"/>
      <c r="EJ380" s="80"/>
      <c r="EK380" s="80"/>
      <c r="EL380" s="80"/>
      <c r="EM380" s="80"/>
      <c r="EN380" s="80"/>
    </row>
    <row r="381" spans="1:144" s="108" customFormat="1" ht="56.25" customHeight="1">
      <c r="B381" s="148"/>
      <c r="C381" s="740" t="s">
        <v>362</v>
      </c>
      <c r="D381" s="856"/>
      <c r="E381" s="856"/>
      <c r="F381" s="856"/>
      <c r="G381" s="856"/>
      <c r="H381" s="856"/>
      <c r="I381" s="856"/>
      <c r="J381" s="856"/>
      <c r="K381" s="856"/>
      <c r="L381" s="856"/>
      <c r="M381" s="856"/>
      <c r="N381" s="857"/>
      <c r="O381" s="328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0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0"/>
      <c r="DH381" s="80"/>
      <c r="DI381" s="80"/>
      <c r="DJ381" s="80"/>
      <c r="DK381" s="80"/>
      <c r="DL381" s="80"/>
      <c r="DM381" s="80"/>
      <c r="DN381" s="80"/>
      <c r="DO381" s="80"/>
      <c r="DP381" s="80"/>
      <c r="DQ381" s="80"/>
      <c r="DR381" s="80"/>
      <c r="DS381" s="80"/>
      <c r="DT381" s="80"/>
      <c r="DU381" s="80"/>
      <c r="DV381" s="80"/>
      <c r="DW381" s="80"/>
      <c r="DX381" s="80"/>
      <c r="DY381" s="80"/>
      <c r="DZ381" s="80"/>
      <c r="EA381" s="80"/>
      <c r="EB381" s="80"/>
      <c r="EC381" s="80"/>
      <c r="ED381" s="80"/>
      <c r="EE381" s="80"/>
      <c r="EF381" s="80"/>
      <c r="EG381" s="80"/>
      <c r="EH381" s="80"/>
      <c r="EI381" s="80"/>
      <c r="EJ381" s="80"/>
      <c r="EK381" s="80"/>
      <c r="EL381" s="80"/>
      <c r="EM381" s="80"/>
      <c r="EN381" s="80"/>
    </row>
    <row r="382" spans="1:144" ht="38.25" customHeight="1">
      <c r="A382" s="7"/>
      <c r="B382" s="122" t="s">
        <v>543</v>
      </c>
      <c r="C382" s="754" t="s">
        <v>544</v>
      </c>
      <c r="D382" s="755"/>
      <c r="E382" s="755"/>
      <c r="F382" s="755"/>
      <c r="G382" s="755"/>
      <c r="H382" s="755"/>
      <c r="I382" s="755"/>
      <c r="J382" s="755"/>
      <c r="K382" s="755"/>
      <c r="L382" s="755"/>
      <c r="M382" s="374"/>
      <c r="N382" s="545"/>
      <c r="O382" s="48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</row>
    <row r="383" spans="1:144" ht="39" customHeight="1">
      <c r="A383" s="7"/>
      <c r="B383" s="377"/>
      <c r="C383" s="757" t="s">
        <v>530</v>
      </c>
      <c r="D383" s="758"/>
      <c r="E383" s="758"/>
      <c r="F383" s="758"/>
      <c r="G383" s="758"/>
      <c r="H383" s="758"/>
      <c r="I383" s="758"/>
      <c r="J383" s="758"/>
      <c r="K383" s="758"/>
      <c r="L383" s="758"/>
      <c r="M383" s="759"/>
      <c r="N383" s="531"/>
      <c r="O383" s="48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</row>
    <row r="384" spans="1:144" ht="19.5" customHeight="1">
      <c r="A384" s="7"/>
      <c r="B384" s="377"/>
      <c r="C384" s="757" t="s">
        <v>531</v>
      </c>
      <c r="D384" s="758"/>
      <c r="E384" s="758"/>
      <c r="F384" s="758"/>
      <c r="G384" s="758"/>
      <c r="H384" s="758"/>
      <c r="I384" s="758"/>
      <c r="J384" s="758"/>
      <c r="K384" s="758"/>
      <c r="L384" s="758"/>
      <c r="M384" s="759"/>
      <c r="N384" s="531"/>
      <c r="O384" s="48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</row>
    <row r="385" spans="1:144" ht="25.5" customHeight="1">
      <c r="A385" s="7"/>
      <c r="B385" s="377"/>
      <c r="C385" s="757" t="s">
        <v>532</v>
      </c>
      <c r="D385" s="758"/>
      <c r="E385" s="758"/>
      <c r="F385" s="758"/>
      <c r="G385" s="758"/>
      <c r="H385" s="758"/>
      <c r="I385" s="758"/>
      <c r="J385" s="758"/>
      <c r="K385" s="758"/>
      <c r="L385" s="758"/>
      <c r="M385" s="759"/>
      <c r="N385" s="531"/>
      <c r="O385" s="48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</row>
    <row r="386" spans="1:144" s="860" customFormat="1" ht="36.75" customHeight="1">
      <c r="A386" s="860" t="s">
        <v>533</v>
      </c>
    </row>
    <row r="387" spans="1:144" s="14" customFormat="1" ht="29.25" customHeight="1">
      <c r="A387" s="9"/>
      <c r="B387" s="373" t="s">
        <v>545</v>
      </c>
      <c r="C387" s="767" t="s">
        <v>534</v>
      </c>
      <c r="D387" s="796"/>
      <c r="E387" s="796"/>
      <c r="F387" s="796"/>
      <c r="G387" s="796"/>
      <c r="H387" s="796"/>
      <c r="I387" s="796"/>
      <c r="J387" s="796"/>
      <c r="K387" s="796"/>
      <c r="L387" s="796"/>
      <c r="M387" s="796"/>
      <c r="N387" s="797"/>
      <c r="O387" s="19"/>
      <c r="P387" s="404"/>
      <c r="Q387" s="404"/>
      <c r="R387" s="404"/>
      <c r="S387" s="404"/>
      <c r="T387" s="404"/>
      <c r="U387" s="404"/>
      <c r="V387" s="404"/>
      <c r="W387" s="404"/>
      <c r="X387" s="404"/>
      <c r="Y387" s="404"/>
      <c r="Z387" s="404"/>
      <c r="AA387" s="404"/>
      <c r="AB387" s="404"/>
      <c r="AC387" s="404"/>
      <c r="AD387" s="404"/>
      <c r="AE387" s="404"/>
      <c r="AF387" s="404"/>
      <c r="AG387" s="404"/>
      <c r="AH387" s="404"/>
      <c r="AI387" s="404"/>
      <c r="AJ387" s="404"/>
      <c r="AK387" s="404"/>
      <c r="AL387" s="404"/>
      <c r="AM387" s="404"/>
    </row>
    <row r="388" spans="1:144" s="14" customFormat="1" ht="48" customHeight="1">
      <c r="A388" s="9" t="e">
        <f>#REF!-#REF!</f>
        <v>#REF!</v>
      </c>
      <c r="B388" s="102"/>
      <c r="C388" s="781" t="s">
        <v>535</v>
      </c>
      <c r="D388" s="798"/>
      <c r="E388" s="798"/>
      <c r="F388" s="798"/>
      <c r="G388" s="798"/>
      <c r="H388" s="798"/>
      <c r="I388" s="798"/>
      <c r="J388" s="798"/>
      <c r="K388" s="798"/>
      <c r="L388" s="798"/>
      <c r="M388" s="798"/>
      <c r="N388" s="799"/>
      <c r="O388" s="19"/>
      <c r="P388" s="404"/>
      <c r="Q388" s="404"/>
      <c r="R388" s="404"/>
      <c r="S388" s="404"/>
      <c r="T388" s="404"/>
      <c r="U388" s="404"/>
      <c r="V388" s="404"/>
      <c r="W388" s="404"/>
      <c r="X388" s="404"/>
      <c r="Y388" s="404"/>
      <c r="Z388" s="404"/>
      <c r="AA388" s="404"/>
      <c r="AB388" s="404"/>
      <c r="AC388" s="404"/>
      <c r="AD388" s="404"/>
      <c r="AE388" s="404"/>
      <c r="AF388" s="404"/>
      <c r="AG388" s="404"/>
      <c r="AH388" s="404"/>
      <c r="AI388" s="404"/>
      <c r="AJ388" s="404"/>
      <c r="AK388" s="404"/>
      <c r="AL388" s="404"/>
      <c r="AM388" s="404"/>
    </row>
    <row r="389" spans="1:144" s="19" customFormat="1" ht="24.75" customHeight="1">
      <c r="A389" s="106"/>
      <c r="B389" s="38"/>
      <c r="C389" s="764" t="s">
        <v>536</v>
      </c>
      <c r="D389" s="765"/>
      <c r="E389" s="765"/>
      <c r="F389" s="765"/>
      <c r="G389" s="765"/>
      <c r="H389" s="765"/>
      <c r="I389" s="765"/>
      <c r="J389" s="765"/>
      <c r="K389" s="765"/>
      <c r="L389" s="765"/>
      <c r="M389" s="765"/>
      <c r="N389" s="766"/>
      <c r="P389" s="404"/>
      <c r="Q389" s="404"/>
      <c r="R389" s="404"/>
      <c r="S389" s="404"/>
      <c r="T389" s="404"/>
      <c r="U389" s="404"/>
      <c r="V389" s="404"/>
      <c r="W389" s="404"/>
      <c r="X389" s="404"/>
      <c r="Y389" s="404"/>
      <c r="Z389" s="404"/>
      <c r="AA389" s="404"/>
      <c r="AB389" s="404"/>
      <c r="AC389" s="404"/>
      <c r="AD389" s="404"/>
      <c r="AE389" s="404"/>
      <c r="AF389" s="404"/>
      <c r="AG389" s="404"/>
      <c r="AH389" s="404"/>
      <c r="AI389" s="404"/>
      <c r="AJ389" s="404"/>
      <c r="AK389" s="404"/>
      <c r="AL389" s="404"/>
      <c r="AM389" s="404"/>
    </row>
    <row r="390" spans="1:144" ht="18.75" hidden="1" customHeight="1">
      <c r="A390" s="7"/>
      <c r="B390" s="405"/>
      <c r="C390" s="792"/>
      <c r="D390" s="793"/>
      <c r="E390" s="793"/>
      <c r="F390" s="793"/>
      <c r="G390" s="793"/>
      <c r="H390" s="793"/>
      <c r="I390" s="793"/>
      <c r="J390" s="793"/>
      <c r="K390" s="793"/>
      <c r="L390" s="793"/>
      <c r="M390" s="375"/>
      <c r="N390" s="551"/>
      <c r="O390" s="48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</row>
    <row r="391" spans="1:144" hidden="1">
      <c r="A391" s="7"/>
      <c r="B391" s="377"/>
      <c r="C391" s="757" t="s">
        <v>537</v>
      </c>
      <c r="D391" s="758"/>
      <c r="E391" s="758"/>
      <c r="F391" s="758"/>
      <c r="G391" s="758"/>
      <c r="H391" s="758"/>
      <c r="I391" s="758"/>
      <c r="J391" s="758"/>
      <c r="K391" s="758"/>
      <c r="L391" s="758"/>
      <c r="M391" s="759"/>
      <c r="N391" s="531"/>
      <c r="O391" s="48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</row>
    <row r="392" spans="1:144" s="14" customFormat="1" ht="79.5" customHeight="1">
      <c r="A392" s="9"/>
      <c r="B392" s="38" t="s">
        <v>546</v>
      </c>
      <c r="C392" s="427" t="s">
        <v>762</v>
      </c>
      <c r="D392" s="10" t="s">
        <v>538</v>
      </c>
      <c r="E392" s="13">
        <v>38100</v>
      </c>
      <c r="F392" s="13">
        <v>38100</v>
      </c>
      <c r="G392" s="426">
        <f>(F392/E392)*100</f>
        <v>100</v>
      </c>
      <c r="H392" s="462">
        <v>1</v>
      </c>
      <c r="I392" s="376" t="s">
        <v>539</v>
      </c>
      <c r="J392" s="12" t="s">
        <v>27</v>
      </c>
      <c r="K392" s="12">
        <v>28</v>
      </c>
      <c r="L392" s="12">
        <v>28</v>
      </c>
      <c r="M392" s="13">
        <f>L392/K392*100</f>
        <v>100</v>
      </c>
      <c r="N392" s="503">
        <v>1</v>
      </c>
      <c r="O392" s="689"/>
      <c r="P392" s="404"/>
      <c r="Q392" s="404"/>
      <c r="R392" s="404"/>
      <c r="S392" s="404"/>
      <c r="T392" s="404"/>
      <c r="U392" s="404"/>
      <c r="V392" s="404"/>
      <c r="W392" s="404"/>
      <c r="X392" s="404"/>
      <c r="Y392" s="404"/>
      <c r="Z392" s="404"/>
      <c r="AA392" s="404"/>
      <c r="AB392" s="404"/>
      <c r="AC392" s="404"/>
      <c r="AD392" s="404"/>
      <c r="AE392" s="404"/>
      <c r="AF392" s="404"/>
      <c r="AG392" s="404"/>
      <c r="AH392" s="404"/>
      <c r="AI392" s="404"/>
      <c r="AJ392" s="404"/>
      <c r="AK392" s="404"/>
      <c r="AL392" s="404"/>
      <c r="AM392" s="404"/>
    </row>
    <row r="393" spans="1:144" s="73" customFormat="1" ht="81.75" customHeight="1">
      <c r="B393" s="38" t="s">
        <v>547</v>
      </c>
      <c r="C393" s="49" t="s">
        <v>364</v>
      </c>
      <c r="D393" s="247" t="s">
        <v>542</v>
      </c>
      <c r="E393" s="703">
        <v>1202000</v>
      </c>
      <c r="F393" s="703">
        <v>1199985</v>
      </c>
      <c r="G393" s="703">
        <f t="shared" ref="G393:G396" si="21">(F393/E393)*100</f>
        <v>99.832362728785355</v>
      </c>
      <c r="H393" s="462">
        <v>0.99</v>
      </c>
      <c r="I393" s="111" t="s">
        <v>540</v>
      </c>
      <c r="J393" s="406" t="s">
        <v>168</v>
      </c>
      <c r="K393" s="119">
        <v>426</v>
      </c>
      <c r="L393" s="119">
        <v>426</v>
      </c>
      <c r="M393" s="13">
        <f t="shared" ref="M393:M394" si="22">L393/K393*100</f>
        <v>100</v>
      </c>
      <c r="N393" s="286">
        <v>1</v>
      </c>
      <c r="O393" s="7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spans="1:144" s="73" customFormat="1" ht="71.25" customHeight="1">
      <c r="B394" s="38" t="s">
        <v>551</v>
      </c>
      <c r="C394" s="49" t="s">
        <v>424</v>
      </c>
      <c r="D394" s="247" t="s">
        <v>542</v>
      </c>
      <c r="E394" s="378">
        <v>192000</v>
      </c>
      <c r="F394" s="378">
        <v>191922.76</v>
      </c>
      <c r="G394" s="703">
        <f t="shared" si="21"/>
        <v>99.959770833333337</v>
      </c>
      <c r="H394" s="462">
        <v>1</v>
      </c>
      <c r="I394" s="133" t="s">
        <v>541</v>
      </c>
      <c r="J394" s="50" t="s">
        <v>12</v>
      </c>
      <c r="K394" s="50">
        <v>38.200000000000003</v>
      </c>
      <c r="L394" s="50">
        <v>39.93</v>
      </c>
      <c r="M394" s="13">
        <f t="shared" si="22"/>
        <v>104.52879581151832</v>
      </c>
      <c r="N394" s="287">
        <v>1</v>
      </c>
      <c r="O394" s="7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spans="1:144" s="73" customFormat="1" ht="61.5" customHeight="1">
      <c r="B395" s="38" t="s">
        <v>552</v>
      </c>
      <c r="C395" s="49" t="s">
        <v>763</v>
      </c>
      <c r="D395" s="247" t="s">
        <v>542</v>
      </c>
      <c r="E395" s="378">
        <v>520000</v>
      </c>
      <c r="F395" s="378">
        <v>433522.85</v>
      </c>
      <c r="G395" s="703">
        <f t="shared" si="21"/>
        <v>83.369778846153835</v>
      </c>
      <c r="H395" s="462">
        <v>1</v>
      </c>
      <c r="I395" s="133"/>
      <c r="J395" s="50"/>
      <c r="K395" s="50"/>
      <c r="L395" s="50"/>
      <c r="M395" s="50"/>
      <c r="N395" s="281"/>
      <c r="O395" s="7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spans="1:144" s="73" customFormat="1" ht="61.5" customHeight="1">
      <c r="B396" s="38" t="s">
        <v>553</v>
      </c>
      <c r="C396" s="49" t="s">
        <v>764</v>
      </c>
      <c r="D396" s="247" t="s">
        <v>369</v>
      </c>
      <c r="E396" s="378">
        <v>6000000</v>
      </c>
      <c r="F396" s="378">
        <v>6000000</v>
      </c>
      <c r="G396" s="502">
        <f t="shared" si="21"/>
        <v>100</v>
      </c>
      <c r="H396" s="462">
        <v>1</v>
      </c>
      <c r="I396" s="133"/>
      <c r="J396" s="143"/>
      <c r="K396" s="143"/>
      <c r="L396" s="143"/>
      <c r="M396" s="50"/>
      <c r="N396" s="281"/>
      <c r="O396" s="7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spans="1:144" s="113" customFormat="1" ht="27.75" customHeight="1">
      <c r="B397" s="71"/>
      <c r="C397" s="221" t="s">
        <v>24</v>
      </c>
      <c r="D397" s="465"/>
      <c r="E397" s="407">
        <f>SUM(E392:E396)</f>
        <v>7952100</v>
      </c>
      <c r="F397" s="407">
        <f>SUM(F392:F396)</f>
        <v>7863530.6099999994</v>
      </c>
      <c r="G397" s="558">
        <f>(F397/E397)*100</f>
        <v>98.886213830308961</v>
      </c>
      <c r="H397" s="525">
        <v>0.99</v>
      </c>
      <c r="I397" s="114"/>
      <c r="J397" s="101"/>
      <c r="K397" s="101"/>
      <c r="L397" s="101"/>
      <c r="M397" s="561">
        <v>100</v>
      </c>
      <c r="N397" s="278">
        <v>1</v>
      </c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408"/>
      <c r="AC397" s="408"/>
      <c r="AD397" s="408"/>
      <c r="AE397" s="408"/>
      <c r="AF397" s="408"/>
      <c r="AG397" s="408"/>
      <c r="AH397" s="408"/>
      <c r="AI397" s="408"/>
      <c r="AJ397" s="408"/>
      <c r="AK397" s="408"/>
      <c r="AL397" s="408"/>
      <c r="AM397" s="408"/>
    </row>
    <row r="398" spans="1:144" ht="30" customHeight="1">
      <c r="A398" s="7"/>
      <c r="B398" s="112" t="s">
        <v>548</v>
      </c>
      <c r="C398" s="790" t="s">
        <v>223</v>
      </c>
      <c r="D398" s="791"/>
      <c r="E398" s="791"/>
      <c r="F398" s="791"/>
      <c r="G398" s="791"/>
      <c r="H398" s="791"/>
      <c r="I398" s="791"/>
      <c r="J398" s="791"/>
      <c r="K398" s="791"/>
      <c r="L398" s="791"/>
      <c r="M398" s="791"/>
      <c r="N398" s="552"/>
      <c r="O398" s="48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</row>
    <row r="399" spans="1:144" ht="22.5" customHeight="1">
      <c r="A399" s="7"/>
      <c r="B399" s="377"/>
      <c r="C399" s="757" t="s">
        <v>224</v>
      </c>
      <c r="D399" s="758"/>
      <c r="E399" s="758"/>
      <c r="F399" s="758"/>
      <c r="G399" s="758"/>
      <c r="H399" s="758"/>
      <c r="I399" s="758"/>
      <c r="J399" s="758"/>
      <c r="K399" s="758"/>
      <c r="L399" s="758"/>
      <c r="M399" s="759"/>
      <c r="N399" s="531"/>
      <c r="O399" s="48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</row>
    <row r="400" spans="1:144" ht="21" customHeight="1">
      <c r="A400" s="7"/>
      <c r="B400" s="377"/>
      <c r="C400" s="757" t="s">
        <v>225</v>
      </c>
      <c r="D400" s="758"/>
      <c r="E400" s="758"/>
      <c r="F400" s="758"/>
      <c r="G400" s="758"/>
      <c r="H400" s="758"/>
      <c r="I400" s="758"/>
      <c r="J400" s="758"/>
      <c r="K400" s="758"/>
      <c r="L400" s="758"/>
      <c r="M400" s="759"/>
      <c r="N400" s="531"/>
      <c r="O400" s="48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</row>
    <row r="401" spans="1:144" ht="25.5" customHeight="1">
      <c r="A401" s="7"/>
      <c r="B401" s="377"/>
      <c r="C401" s="764" t="s">
        <v>226</v>
      </c>
      <c r="D401" s="765"/>
      <c r="E401" s="765"/>
      <c r="F401" s="765"/>
      <c r="G401" s="765"/>
      <c r="H401" s="765"/>
      <c r="I401" s="765"/>
      <c r="J401" s="765"/>
      <c r="K401" s="765"/>
      <c r="L401" s="765"/>
      <c r="M401" s="765"/>
      <c r="N401" s="766"/>
      <c r="O401" s="48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</row>
    <row r="402" spans="1:144">
      <c r="A402" s="7"/>
      <c r="B402" s="38"/>
      <c r="C402" s="764" t="s">
        <v>227</v>
      </c>
      <c r="D402" s="765"/>
      <c r="E402" s="765"/>
      <c r="F402" s="765"/>
      <c r="G402" s="765"/>
      <c r="H402" s="765"/>
      <c r="I402" s="765"/>
      <c r="J402" s="765"/>
      <c r="K402" s="765"/>
      <c r="L402" s="765"/>
      <c r="M402" s="765"/>
      <c r="N402" s="766"/>
      <c r="O402" s="48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</row>
    <row r="403" spans="1:144" ht="65.25" customHeight="1">
      <c r="A403" s="7"/>
      <c r="B403" s="102" t="s">
        <v>549</v>
      </c>
      <c r="C403" s="103" t="s">
        <v>765</v>
      </c>
      <c r="D403" s="190">
        <v>30</v>
      </c>
      <c r="E403" s="105">
        <v>4427600</v>
      </c>
      <c r="F403" s="105">
        <v>4427600</v>
      </c>
      <c r="G403" s="414">
        <f>(F403/E403)*100</f>
        <v>100</v>
      </c>
      <c r="H403" s="495">
        <v>1</v>
      </c>
      <c r="I403" s="52" t="s">
        <v>554</v>
      </c>
      <c r="J403" s="54" t="s">
        <v>168</v>
      </c>
      <c r="K403" s="54">
        <v>285</v>
      </c>
      <c r="L403" s="54">
        <v>285</v>
      </c>
      <c r="M403" s="53">
        <f>L403/K403*100</f>
        <v>100</v>
      </c>
      <c r="N403" s="553">
        <v>1</v>
      </c>
      <c r="O403" s="48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</row>
    <row r="404" spans="1:144" s="48" customFormat="1" ht="72" customHeight="1">
      <c r="A404" s="55"/>
      <c r="B404" s="377" t="s">
        <v>550</v>
      </c>
      <c r="C404" s="47" t="s">
        <v>370</v>
      </c>
      <c r="D404" s="227">
        <v>30</v>
      </c>
      <c r="E404" s="409">
        <v>128600</v>
      </c>
      <c r="F404" s="409">
        <v>128600</v>
      </c>
      <c r="G404" s="414">
        <f t="shared" ref="G404" si="23">(F404/E404)*100</f>
        <v>100</v>
      </c>
      <c r="H404" s="622">
        <v>1</v>
      </c>
      <c r="I404" s="376" t="s">
        <v>228</v>
      </c>
      <c r="J404" s="12" t="s">
        <v>168</v>
      </c>
      <c r="K404" s="12">
        <v>105</v>
      </c>
      <c r="L404" s="12">
        <v>92</v>
      </c>
      <c r="M404" s="53">
        <f>L404/K404*100</f>
        <v>87.61904761904762</v>
      </c>
      <c r="N404" s="529">
        <v>1</v>
      </c>
      <c r="O404" s="706" t="s">
        <v>761</v>
      </c>
      <c r="P404" s="442"/>
      <c r="Q404" s="442"/>
      <c r="R404" s="442"/>
      <c r="S404" s="442"/>
      <c r="T404" s="442"/>
      <c r="U404" s="442"/>
      <c r="V404" s="442"/>
      <c r="W404" s="442"/>
      <c r="X404" s="442"/>
      <c r="Y404" s="442"/>
      <c r="Z404" s="442"/>
      <c r="AA404" s="442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</row>
    <row r="405" spans="1:144" s="98" customFormat="1" ht="30.75" customHeight="1">
      <c r="B405" s="115"/>
      <c r="C405" s="116" t="s">
        <v>28</v>
      </c>
      <c r="D405" s="480"/>
      <c r="E405" s="623">
        <f>SUM(E403:E404)</f>
        <v>4556200</v>
      </c>
      <c r="F405" s="623">
        <f>SUM(F403:F404)</f>
        <v>4556200</v>
      </c>
      <c r="G405" s="623">
        <v>100</v>
      </c>
      <c r="H405" s="590">
        <v>1</v>
      </c>
      <c r="I405" s="116"/>
      <c r="J405" s="117"/>
      <c r="K405" s="117"/>
      <c r="L405" s="117"/>
      <c r="M405" s="586">
        <v>93.8</v>
      </c>
      <c r="N405" s="279">
        <v>1</v>
      </c>
      <c r="O405" s="113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408"/>
      <c r="AC405" s="408"/>
      <c r="AD405" s="408"/>
      <c r="AE405" s="408"/>
      <c r="AF405" s="408"/>
      <c r="AG405" s="408"/>
      <c r="AH405" s="408"/>
      <c r="AI405" s="408"/>
      <c r="AJ405" s="408"/>
      <c r="AK405" s="408"/>
      <c r="AL405" s="408"/>
      <c r="AM405" s="408"/>
    </row>
    <row r="406" spans="1:144" s="669" customFormat="1" ht="29.25" customHeight="1">
      <c r="B406" s="670"/>
      <c r="C406" s="671" t="s">
        <v>687</v>
      </c>
      <c r="D406" s="643"/>
      <c r="E406" s="672">
        <f>E405+E397</f>
        <v>12508300</v>
      </c>
      <c r="F406" s="672">
        <f>F405+F397</f>
        <v>12419730.609999999</v>
      </c>
      <c r="G406" s="576">
        <v>0.99</v>
      </c>
      <c r="H406" s="646">
        <v>0.99</v>
      </c>
      <c r="I406" s="794" t="s">
        <v>686</v>
      </c>
      <c r="J406" s="795"/>
      <c r="K406" s="795"/>
      <c r="L406" s="795"/>
      <c r="M406" s="673">
        <v>0.97</v>
      </c>
      <c r="N406" s="673">
        <v>1</v>
      </c>
      <c r="O406" s="650"/>
      <c r="P406" s="448"/>
      <c r="Q406" s="448"/>
      <c r="R406" s="448"/>
      <c r="S406" s="448"/>
      <c r="T406" s="448"/>
      <c r="U406" s="448"/>
      <c r="V406" s="448"/>
      <c r="W406" s="448"/>
      <c r="X406" s="448"/>
      <c r="Y406" s="448"/>
      <c r="Z406" s="448"/>
      <c r="AA406" s="448"/>
      <c r="AB406" s="266"/>
      <c r="AC406" s="266"/>
      <c r="AD406" s="266"/>
      <c r="AE406" s="266"/>
      <c r="AF406" s="266"/>
      <c r="AG406" s="266"/>
      <c r="AH406" s="266"/>
      <c r="AI406" s="266"/>
      <c r="AJ406" s="266"/>
      <c r="AK406" s="266"/>
      <c r="AL406" s="266"/>
      <c r="AM406" s="266"/>
    </row>
    <row r="407" spans="1:144" s="73" customFormat="1" ht="29.25" customHeight="1">
      <c r="B407" s="120"/>
      <c r="C407" s="177" t="s">
        <v>665</v>
      </c>
      <c r="D407" s="577" t="s">
        <v>669</v>
      </c>
      <c r="E407" s="602">
        <v>0</v>
      </c>
      <c r="F407" s="602">
        <v>0</v>
      </c>
      <c r="G407" s="580"/>
      <c r="H407" s="591"/>
      <c r="I407" s="501"/>
      <c r="J407" s="501"/>
      <c r="K407" s="501"/>
      <c r="L407" s="501"/>
      <c r="M407" s="604"/>
      <c r="N407" s="626"/>
      <c r="O407" s="7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spans="1:144" s="73" customFormat="1" ht="29.25" customHeight="1">
      <c r="B408" s="120"/>
      <c r="C408" s="177" t="s">
        <v>666</v>
      </c>
      <c r="D408" s="577" t="s">
        <v>363</v>
      </c>
      <c r="E408" s="602">
        <v>6666700</v>
      </c>
      <c r="F408" s="602">
        <v>6583548.8899999997</v>
      </c>
      <c r="G408" s="580"/>
      <c r="H408" s="591"/>
      <c r="I408" s="501"/>
      <c r="J408" s="501"/>
      <c r="K408" s="501"/>
      <c r="L408" s="501"/>
      <c r="M408" s="604"/>
      <c r="N408" s="626"/>
      <c r="O408" s="7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spans="1:144" s="73" customFormat="1" ht="29.25" customHeight="1">
      <c r="B409" s="120"/>
      <c r="C409" s="177" t="s">
        <v>667</v>
      </c>
      <c r="D409" s="577" t="s">
        <v>670</v>
      </c>
      <c r="E409" s="602">
        <v>5841600</v>
      </c>
      <c r="F409" s="602">
        <v>5836181.7199999997</v>
      </c>
      <c r="G409" s="580"/>
      <c r="H409" s="591"/>
      <c r="I409" s="501"/>
      <c r="J409" s="501"/>
      <c r="K409" s="501"/>
      <c r="L409" s="501"/>
      <c r="M409" s="604"/>
      <c r="N409" s="626"/>
      <c r="O409" s="7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spans="1:144" s="73" customFormat="1" ht="29.25" customHeight="1">
      <c r="B410" s="120"/>
      <c r="C410" s="177" t="s">
        <v>668</v>
      </c>
      <c r="D410" s="577" t="s">
        <v>671</v>
      </c>
      <c r="E410" s="602">
        <v>0</v>
      </c>
      <c r="F410" s="602">
        <v>0</v>
      </c>
      <c r="G410" s="580"/>
      <c r="H410" s="591"/>
      <c r="I410" s="501"/>
      <c r="J410" s="501"/>
      <c r="K410" s="501"/>
      <c r="L410" s="501"/>
      <c r="M410" s="604"/>
      <c r="N410" s="626"/>
      <c r="O410" s="7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spans="1:144" s="73" customFormat="1" ht="59.25" customHeight="1">
      <c r="B411" s="121"/>
      <c r="C411" s="740" t="s">
        <v>766</v>
      </c>
      <c r="D411" s="741"/>
      <c r="E411" s="741"/>
      <c r="F411" s="741"/>
      <c r="G411" s="741"/>
      <c r="H411" s="741"/>
      <c r="I411" s="741"/>
      <c r="J411" s="741"/>
      <c r="K411" s="741"/>
      <c r="L411" s="741"/>
      <c r="M411" s="741"/>
      <c r="N411" s="742"/>
      <c r="O411" s="455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spans="1:144" ht="45" customHeight="1">
      <c r="A412" s="7" t="e">
        <f>#REF!-#REF!</f>
        <v>#REF!</v>
      </c>
      <c r="B412" s="125" t="s">
        <v>169</v>
      </c>
      <c r="C412" s="792" t="s">
        <v>396</v>
      </c>
      <c r="D412" s="793"/>
      <c r="E412" s="793"/>
      <c r="F412" s="793"/>
      <c r="G412" s="793"/>
      <c r="H412" s="793"/>
      <c r="I412" s="793"/>
      <c r="J412" s="793"/>
      <c r="K412" s="793"/>
      <c r="L412" s="793"/>
      <c r="M412" s="793"/>
      <c r="N412" s="817"/>
    </row>
    <row r="413" spans="1:144" ht="27" customHeight="1">
      <c r="A413" s="7"/>
      <c r="B413" s="8"/>
      <c r="C413" s="757" t="s">
        <v>312</v>
      </c>
      <c r="D413" s="758"/>
      <c r="E413" s="758"/>
      <c r="F413" s="758"/>
      <c r="G413" s="758"/>
      <c r="H413" s="758"/>
      <c r="I413" s="758"/>
      <c r="J413" s="758"/>
      <c r="K413" s="758"/>
      <c r="L413" s="758"/>
      <c r="M413" s="758"/>
      <c r="N413" s="759"/>
    </row>
    <row r="414" spans="1:144" ht="33.75" customHeight="1">
      <c r="A414" s="7"/>
      <c r="B414" s="8"/>
      <c r="C414" s="757" t="s">
        <v>313</v>
      </c>
      <c r="D414" s="758"/>
      <c r="E414" s="758"/>
      <c r="F414" s="758"/>
      <c r="G414" s="758"/>
      <c r="H414" s="758"/>
      <c r="I414" s="758"/>
      <c r="J414" s="758"/>
      <c r="K414" s="758"/>
      <c r="L414" s="758"/>
      <c r="M414" s="758"/>
      <c r="N414" s="759"/>
    </row>
    <row r="415" spans="1:144" ht="41.25" customHeight="1">
      <c r="A415" s="7"/>
      <c r="B415" s="8"/>
      <c r="C415" s="757" t="s">
        <v>314</v>
      </c>
      <c r="D415" s="758"/>
      <c r="E415" s="758"/>
      <c r="F415" s="758"/>
      <c r="G415" s="758"/>
      <c r="H415" s="758"/>
      <c r="I415" s="758"/>
      <c r="J415" s="758"/>
      <c r="K415" s="758"/>
      <c r="L415" s="758"/>
      <c r="M415" s="758"/>
      <c r="N415" s="759"/>
    </row>
    <row r="416" spans="1:144" ht="30" customHeight="1">
      <c r="A416" s="7"/>
      <c r="B416" s="8"/>
      <c r="C416" s="757" t="s">
        <v>315</v>
      </c>
      <c r="D416" s="758"/>
      <c r="E416" s="758"/>
      <c r="F416" s="758"/>
      <c r="G416" s="758"/>
      <c r="H416" s="758"/>
      <c r="I416" s="758"/>
      <c r="J416" s="758"/>
      <c r="K416" s="758"/>
      <c r="L416" s="758"/>
      <c r="M416" s="758"/>
      <c r="N416" s="759"/>
      <c r="P416" s="448"/>
      <c r="Q416" s="448"/>
      <c r="R416" s="448"/>
      <c r="S416" s="448"/>
      <c r="T416" s="448"/>
      <c r="U416" s="448"/>
      <c r="V416" s="448"/>
      <c r="W416" s="448"/>
    </row>
    <row r="417" spans="1:145" s="209" customFormat="1" ht="45" customHeight="1">
      <c r="B417" s="371" t="s">
        <v>556</v>
      </c>
      <c r="C417" s="824" t="s">
        <v>555</v>
      </c>
      <c r="D417" s="777"/>
      <c r="E417" s="777"/>
      <c r="F417" s="777"/>
      <c r="G417" s="777"/>
      <c r="H417" s="777"/>
      <c r="I417" s="777"/>
      <c r="J417" s="777"/>
      <c r="K417" s="777"/>
      <c r="L417" s="777"/>
      <c r="M417" s="777"/>
      <c r="N417" s="825"/>
      <c r="O417" s="328"/>
      <c r="P417" s="442"/>
      <c r="Q417" s="442"/>
      <c r="R417" s="442"/>
      <c r="S417" s="442"/>
      <c r="T417" s="442"/>
      <c r="U417" s="442"/>
      <c r="V417" s="442"/>
      <c r="W417" s="442"/>
      <c r="X417" s="448"/>
      <c r="Y417" s="448"/>
      <c r="Z417" s="448"/>
      <c r="AA417" s="448"/>
      <c r="AB417" s="266"/>
      <c r="AC417" s="266"/>
      <c r="AD417" s="266"/>
      <c r="AE417" s="266"/>
      <c r="AF417" s="266"/>
      <c r="AG417" s="266"/>
      <c r="AH417" s="266"/>
      <c r="AI417" s="266"/>
      <c r="AJ417" s="266"/>
      <c r="AK417" s="266"/>
      <c r="AL417" s="266"/>
      <c r="AM417" s="266"/>
      <c r="AN417" s="266"/>
      <c r="AO417" s="266"/>
      <c r="AP417" s="266"/>
      <c r="AQ417" s="266"/>
      <c r="AR417" s="266"/>
      <c r="AS417" s="266"/>
      <c r="AT417" s="266"/>
      <c r="AU417" s="266"/>
      <c r="AV417" s="266"/>
      <c r="AW417" s="266"/>
      <c r="AX417" s="266"/>
      <c r="AY417" s="266"/>
      <c r="AZ417" s="266"/>
      <c r="BA417" s="266"/>
      <c r="BB417" s="266"/>
      <c r="BC417" s="266"/>
      <c r="BD417" s="266"/>
      <c r="BE417" s="266"/>
      <c r="BF417" s="266"/>
      <c r="BG417" s="266"/>
      <c r="BH417" s="266"/>
      <c r="BI417" s="266"/>
      <c r="BJ417" s="266"/>
      <c r="BK417" s="266"/>
      <c r="BL417" s="266"/>
      <c r="BM417" s="266"/>
      <c r="BN417" s="266"/>
      <c r="BO417" s="266"/>
      <c r="BP417" s="266"/>
      <c r="BQ417" s="266"/>
      <c r="BR417" s="266"/>
      <c r="BS417" s="266"/>
      <c r="BT417" s="266"/>
      <c r="BU417" s="266"/>
      <c r="BV417" s="266"/>
      <c r="BW417" s="266"/>
      <c r="BX417" s="266"/>
      <c r="BY417" s="266"/>
      <c r="BZ417" s="266"/>
      <c r="CA417" s="266"/>
      <c r="CB417" s="266"/>
      <c r="CC417" s="266"/>
      <c r="CD417" s="266"/>
      <c r="CE417" s="266"/>
      <c r="CF417" s="266"/>
      <c r="CG417" s="266"/>
      <c r="CH417" s="266"/>
      <c r="CI417" s="266"/>
      <c r="CJ417" s="266"/>
      <c r="CK417" s="266"/>
      <c r="CL417" s="266"/>
      <c r="CM417" s="266"/>
      <c r="CN417" s="266"/>
      <c r="CO417" s="266"/>
      <c r="CP417" s="266"/>
      <c r="CQ417" s="266"/>
      <c r="CR417" s="266"/>
      <c r="CS417" s="266"/>
      <c r="CT417" s="266"/>
      <c r="CU417" s="266"/>
      <c r="CV417" s="266"/>
      <c r="CW417" s="266"/>
      <c r="CX417" s="266"/>
      <c r="CY417" s="266"/>
      <c r="CZ417" s="266"/>
      <c r="DA417" s="266"/>
      <c r="DB417" s="266"/>
      <c r="DC417" s="266"/>
      <c r="DD417" s="266"/>
      <c r="DE417" s="266"/>
      <c r="DF417" s="266"/>
      <c r="DG417" s="266"/>
      <c r="DH417" s="266"/>
      <c r="DI417" s="266"/>
      <c r="DJ417" s="266"/>
      <c r="DK417" s="266"/>
      <c r="DL417" s="266"/>
      <c r="DM417" s="266"/>
      <c r="DN417" s="266"/>
      <c r="DO417" s="266"/>
      <c r="DP417" s="266"/>
      <c r="DQ417" s="266"/>
      <c r="DR417" s="266"/>
      <c r="DS417" s="266"/>
      <c r="DT417" s="266"/>
      <c r="DU417" s="266"/>
      <c r="DV417" s="266"/>
      <c r="DW417" s="266"/>
      <c r="DX417" s="266"/>
      <c r="DY417" s="266"/>
      <c r="DZ417" s="266"/>
      <c r="EA417" s="266"/>
      <c r="EB417" s="266"/>
      <c r="EC417" s="266"/>
      <c r="ED417" s="266"/>
      <c r="EE417" s="266"/>
      <c r="EF417" s="266"/>
      <c r="EG417" s="266"/>
      <c r="EH417" s="266"/>
      <c r="EI417" s="266"/>
      <c r="EJ417" s="266"/>
      <c r="EK417" s="266"/>
      <c r="EL417" s="266"/>
      <c r="EM417" s="266"/>
      <c r="EN417" s="266"/>
    </row>
    <row r="418" spans="1:145" s="199" customFormat="1" ht="33" customHeight="1">
      <c r="B418" s="8"/>
      <c r="C418" s="826" t="s">
        <v>316</v>
      </c>
      <c r="D418" s="827"/>
      <c r="E418" s="827"/>
      <c r="F418" s="827"/>
      <c r="G418" s="827"/>
      <c r="H418" s="827"/>
      <c r="I418" s="827"/>
      <c r="J418" s="827"/>
      <c r="K418" s="827"/>
      <c r="L418" s="827"/>
      <c r="M418" s="827"/>
      <c r="N418" s="828"/>
      <c r="O418" s="328"/>
      <c r="P418" s="442"/>
      <c r="Q418" s="442"/>
      <c r="R418" s="442"/>
      <c r="S418" s="442"/>
      <c r="T418" s="442"/>
      <c r="U418" s="442"/>
      <c r="V418" s="442"/>
      <c r="W418" s="442"/>
      <c r="X418" s="442"/>
      <c r="Y418" s="442"/>
      <c r="Z418" s="442"/>
      <c r="AA418" s="442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  <c r="BM418" s="137"/>
      <c r="BN418" s="137"/>
      <c r="BO418" s="137"/>
      <c r="BP418" s="137"/>
      <c r="BQ418" s="137"/>
      <c r="BR418" s="137"/>
      <c r="BS418" s="137"/>
      <c r="BT418" s="137"/>
      <c r="BU418" s="137"/>
      <c r="BV418" s="137"/>
      <c r="BW418" s="137"/>
      <c r="BX418" s="137"/>
      <c r="BY418" s="137"/>
      <c r="BZ418" s="137"/>
      <c r="CA418" s="137"/>
      <c r="CB418" s="137"/>
      <c r="CC418" s="137"/>
      <c r="CD418" s="137"/>
      <c r="CE418" s="137"/>
      <c r="CF418" s="137"/>
      <c r="CG418" s="137"/>
      <c r="CH418" s="137"/>
      <c r="CI418" s="137"/>
      <c r="CJ418" s="137"/>
      <c r="CK418" s="137"/>
      <c r="CL418" s="137"/>
      <c r="CM418" s="137"/>
      <c r="CN418" s="137"/>
      <c r="CO418" s="137"/>
      <c r="CP418" s="137"/>
      <c r="CQ418" s="137"/>
      <c r="CR418" s="137"/>
      <c r="CS418" s="137"/>
      <c r="CT418" s="137"/>
      <c r="CU418" s="137"/>
      <c r="CV418" s="137"/>
      <c r="CW418" s="137"/>
      <c r="CX418" s="137"/>
      <c r="CY418" s="137"/>
      <c r="CZ418" s="137"/>
      <c r="DA418" s="137"/>
      <c r="DB418" s="137"/>
      <c r="DC418" s="137"/>
      <c r="DD418" s="137"/>
      <c r="DE418" s="137"/>
      <c r="DF418" s="137"/>
      <c r="DG418" s="137"/>
      <c r="DH418" s="137"/>
      <c r="DI418" s="137"/>
      <c r="DJ418" s="137"/>
      <c r="DK418" s="137"/>
      <c r="DL418" s="137"/>
      <c r="DM418" s="137"/>
      <c r="DN418" s="137"/>
      <c r="DO418" s="137"/>
      <c r="DP418" s="137"/>
      <c r="DQ418" s="137"/>
      <c r="DR418" s="137"/>
      <c r="DS418" s="137"/>
      <c r="DT418" s="137"/>
      <c r="DU418" s="137"/>
      <c r="DV418" s="137"/>
      <c r="DW418" s="137"/>
      <c r="DX418" s="137"/>
      <c r="DY418" s="137"/>
      <c r="DZ418" s="137"/>
      <c r="EA418" s="137"/>
      <c r="EB418" s="137"/>
      <c r="EC418" s="137"/>
      <c r="ED418" s="137"/>
      <c r="EE418" s="137"/>
      <c r="EF418" s="137"/>
      <c r="EG418" s="137"/>
      <c r="EH418" s="137"/>
      <c r="EI418" s="137"/>
      <c r="EJ418" s="137"/>
      <c r="EK418" s="137"/>
      <c r="EL418" s="137"/>
      <c r="EM418" s="137"/>
      <c r="EN418" s="137"/>
    </row>
    <row r="419" spans="1:145" s="199" customFormat="1" ht="37.5" customHeight="1">
      <c r="B419" s="8"/>
      <c r="C419" s="826" t="s">
        <v>318</v>
      </c>
      <c r="D419" s="827"/>
      <c r="E419" s="827"/>
      <c r="F419" s="827"/>
      <c r="G419" s="827"/>
      <c r="H419" s="827"/>
      <c r="I419" s="827"/>
      <c r="J419" s="827"/>
      <c r="K419" s="827"/>
      <c r="L419" s="827"/>
      <c r="M419" s="827"/>
      <c r="N419" s="828"/>
      <c r="O419" s="328"/>
      <c r="P419" s="442"/>
      <c r="Q419" s="442"/>
      <c r="R419" s="442"/>
      <c r="S419" s="442"/>
      <c r="T419" s="442"/>
      <c r="U419" s="442"/>
      <c r="V419" s="442"/>
      <c r="W419" s="442"/>
      <c r="X419" s="442"/>
      <c r="Y419" s="442"/>
      <c r="Z419" s="442"/>
      <c r="AA419" s="442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  <c r="BM419" s="137"/>
      <c r="BN419" s="137"/>
      <c r="BO419" s="137"/>
      <c r="BP419" s="137"/>
      <c r="BQ419" s="137"/>
      <c r="BR419" s="137"/>
      <c r="BS419" s="137"/>
      <c r="BT419" s="137"/>
      <c r="BU419" s="137"/>
      <c r="BV419" s="137"/>
      <c r="BW419" s="137"/>
      <c r="BX419" s="137"/>
      <c r="BY419" s="137"/>
      <c r="BZ419" s="137"/>
      <c r="CA419" s="137"/>
      <c r="CB419" s="137"/>
      <c r="CC419" s="137"/>
      <c r="CD419" s="137"/>
      <c r="CE419" s="137"/>
      <c r="CF419" s="137"/>
      <c r="CG419" s="137"/>
      <c r="CH419" s="137"/>
      <c r="CI419" s="137"/>
      <c r="CJ419" s="137"/>
      <c r="CK419" s="137"/>
      <c r="CL419" s="137"/>
      <c r="CM419" s="137"/>
      <c r="CN419" s="137"/>
      <c r="CO419" s="137"/>
      <c r="CP419" s="137"/>
      <c r="CQ419" s="137"/>
      <c r="CR419" s="137"/>
      <c r="CS419" s="137"/>
      <c r="CT419" s="137"/>
      <c r="CU419" s="137"/>
      <c r="CV419" s="137"/>
      <c r="CW419" s="137"/>
      <c r="CX419" s="137"/>
      <c r="CY419" s="137"/>
      <c r="CZ419" s="137"/>
      <c r="DA419" s="137"/>
      <c r="DB419" s="137"/>
      <c r="DC419" s="137"/>
      <c r="DD419" s="137"/>
      <c r="DE419" s="137"/>
      <c r="DF419" s="137"/>
      <c r="DG419" s="137"/>
      <c r="DH419" s="137"/>
      <c r="DI419" s="137"/>
      <c r="DJ419" s="137"/>
      <c r="DK419" s="137"/>
      <c r="DL419" s="137"/>
      <c r="DM419" s="137"/>
      <c r="DN419" s="137"/>
      <c r="DO419" s="137"/>
      <c r="DP419" s="137"/>
      <c r="DQ419" s="137"/>
      <c r="DR419" s="137"/>
      <c r="DS419" s="137"/>
      <c r="DT419" s="137"/>
      <c r="DU419" s="137"/>
      <c r="DV419" s="137"/>
      <c r="DW419" s="137"/>
      <c r="DX419" s="137"/>
      <c r="DY419" s="137"/>
      <c r="DZ419" s="137"/>
      <c r="EA419" s="137"/>
      <c r="EB419" s="137"/>
      <c r="EC419" s="137"/>
      <c r="ED419" s="137"/>
      <c r="EE419" s="137"/>
      <c r="EF419" s="137"/>
      <c r="EG419" s="137"/>
      <c r="EH419" s="137"/>
      <c r="EI419" s="137"/>
      <c r="EJ419" s="137"/>
      <c r="EK419" s="137"/>
      <c r="EL419" s="137"/>
      <c r="EM419" s="137"/>
      <c r="EN419" s="137"/>
    </row>
    <row r="420" spans="1:145" s="199" customFormat="1" ht="35.25" customHeight="1">
      <c r="B420" s="8"/>
      <c r="C420" s="826" t="s">
        <v>317</v>
      </c>
      <c r="D420" s="827"/>
      <c r="E420" s="827"/>
      <c r="F420" s="827"/>
      <c r="G420" s="827"/>
      <c r="H420" s="827"/>
      <c r="I420" s="827"/>
      <c r="J420" s="827"/>
      <c r="K420" s="827"/>
      <c r="L420" s="827"/>
      <c r="M420" s="827"/>
      <c r="N420" s="828"/>
      <c r="O420" s="328"/>
      <c r="P420" s="404"/>
      <c r="Q420" s="404"/>
      <c r="R420" s="404"/>
      <c r="S420" s="404"/>
      <c r="T420" s="404"/>
      <c r="U420" s="404"/>
      <c r="V420" s="404"/>
      <c r="W420" s="404"/>
      <c r="X420" s="442"/>
      <c r="Y420" s="442"/>
      <c r="Z420" s="442"/>
      <c r="AA420" s="442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  <c r="BM420" s="137"/>
      <c r="BN420" s="137"/>
      <c r="BO420" s="137"/>
      <c r="BP420" s="137"/>
      <c r="BQ420" s="137"/>
      <c r="BR420" s="137"/>
      <c r="BS420" s="137"/>
      <c r="BT420" s="137"/>
      <c r="BU420" s="137"/>
      <c r="BV420" s="137"/>
      <c r="BW420" s="137"/>
      <c r="BX420" s="137"/>
      <c r="BY420" s="137"/>
      <c r="BZ420" s="137"/>
      <c r="CA420" s="137"/>
      <c r="CB420" s="137"/>
      <c r="CC420" s="137"/>
      <c r="CD420" s="137"/>
      <c r="CE420" s="137"/>
      <c r="CF420" s="137"/>
      <c r="CG420" s="137"/>
      <c r="CH420" s="137"/>
      <c r="CI420" s="137"/>
      <c r="CJ420" s="137"/>
      <c r="CK420" s="137"/>
      <c r="CL420" s="137"/>
      <c r="CM420" s="137"/>
      <c r="CN420" s="137"/>
      <c r="CO420" s="137"/>
      <c r="CP420" s="137"/>
      <c r="CQ420" s="137"/>
      <c r="CR420" s="137"/>
      <c r="CS420" s="137"/>
      <c r="CT420" s="137"/>
      <c r="CU420" s="137"/>
      <c r="CV420" s="137"/>
      <c r="CW420" s="137"/>
      <c r="CX420" s="137"/>
      <c r="CY420" s="137"/>
      <c r="CZ420" s="137"/>
      <c r="DA420" s="137"/>
      <c r="DB420" s="137"/>
      <c r="DC420" s="137"/>
      <c r="DD420" s="137"/>
      <c r="DE420" s="137"/>
      <c r="DF420" s="137"/>
      <c r="DG420" s="137"/>
      <c r="DH420" s="137"/>
      <c r="DI420" s="137"/>
      <c r="DJ420" s="137"/>
      <c r="DK420" s="137"/>
      <c r="DL420" s="137"/>
      <c r="DM420" s="137"/>
      <c r="DN420" s="137"/>
      <c r="DO420" s="137"/>
      <c r="DP420" s="137"/>
      <c r="DQ420" s="137"/>
      <c r="DR420" s="137"/>
      <c r="DS420" s="137"/>
      <c r="DT420" s="137"/>
      <c r="DU420" s="137"/>
      <c r="DV420" s="137"/>
      <c r="DW420" s="137"/>
      <c r="DX420" s="137"/>
      <c r="DY420" s="137"/>
      <c r="DZ420" s="137"/>
      <c r="EA420" s="137"/>
      <c r="EB420" s="137"/>
      <c r="EC420" s="137"/>
      <c r="ED420" s="137"/>
      <c r="EE420" s="137"/>
      <c r="EF420" s="137"/>
      <c r="EG420" s="137"/>
      <c r="EH420" s="137"/>
      <c r="EI420" s="137"/>
      <c r="EJ420" s="137"/>
      <c r="EK420" s="137"/>
      <c r="EL420" s="137"/>
      <c r="EM420" s="137"/>
      <c r="EN420" s="137"/>
    </row>
    <row r="421" spans="1:145" s="14" customFormat="1" ht="55.5" customHeight="1">
      <c r="A421" s="9"/>
      <c r="B421" s="38" t="s">
        <v>557</v>
      </c>
      <c r="C421" s="427" t="s">
        <v>768</v>
      </c>
      <c r="D421" s="10" t="s">
        <v>365</v>
      </c>
      <c r="E421" s="338">
        <v>100000</v>
      </c>
      <c r="F421" s="338">
        <v>0</v>
      </c>
      <c r="G421" s="426">
        <f>F421/E421*100</f>
        <v>0</v>
      </c>
      <c r="H421" s="462">
        <v>0</v>
      </c>
      <c r="I421" s="11" t="s">
        <v>319</v>
      </c>
      <c r="J421" s="12" t="s">
        <v>27</v>
      </c>
      <c r="K421" s="290">
        <v>4100</v>
      </c>
      <c r="L421" s="290">
        <v>4065</v>
      </c>
      <c r="M421" s="13">
        <f>L421/K421*100</f>
        <v>99.146341463414629</v>
      </c>
      <c r="N421" s="459">
        <v>1</v>
      </c>
      <c r="O421" s="328"/>
      <c r="P421" s="404"/>
      <c r="Q421" s="404"/>
      <c r="R421" s="404"/>
      <c r="S421" s="404"/>
      <c r="T421" s="404"/>
      <c r="U421" s="404"/>
      <c r="V421" s="404"/>
      <c r="W421" s="404"/>
      <c r="X421" s="404"/>
      <c r="Y421" s="404"/>
      <c r="Z421" s="404"/>
      <c r="AA421" s="404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  <c r="BQ421" s="140"/>
      <c r="BR421" s="140"/>
      <c r="BS421" s="140"/>
      <c r="BT421" s="140"/>
      <c r="BU421" s="140"/>
      <c r="BV421" s="140"/>
      <c r="BW421" s="140"/>
      <c r="BX421" s="140"/>
      <c r="BY421" s="140"/>
      <c r="BZ421" s="140"/>
      <c r="CA421" s="140"/>
      <c r="CB421" s="140"/>
      <c r="CC421" s="140"/>
      <c r="CD421" s="140"/>
      <c r="CE421" s="140"/>
      <c r="CF421" s="140"/>
      <c r="CG421" s="140"/>
      <c r="CH421" s="140"/>
      <c r="CI421" s="140"/>
      <c r="CJ421" s="140"/>
      <c r="CK421" s="140"/>
      <c r="CL421" s="140"/>
      <c r="CM421" s="140"/>
      <c r="CN421" s="140"/>
      <c r="CO421" s="140"/>
      <c r="CP421" s="140"/>
      <c r="CQ421" s="140"/>
      <c r="CR421" s="140"/>
      <c r="CS421" s="140"/>
      <c r="CT421" s="140"/>
      <c r="CU421" s="140"/>
      <c r="CV421" s="140"/>
      <c r="CW421" s="140"/>
      <c r="CX421" s="140"/>
      <c r="CY421" s="140"/>
      <c r="CZ421" s="140"/>
      <c r="DA421" s="140"/>
      <c r="DB421" s="140"/>
      <c r="DC421" s="140"/>
      <c r="DD421" s="140"/>
      <c r="DE421" s="140"/>
      <c r="DF421" s="140"/>
      <c r="DG421" s="140"/>
      <c r="DH421" s="140"/>
      <c r="DI421" s="140"/>
      <c r="DJ421" s="140"/>
      <c r="DK421" s="140"/>
      <c r="DL421" s="140"/>
      <c r="DM421" s="140"/>
      <c r="DN421" s="140"/>
      <c r="DO421" s="140"/>
      <c r="DP421" s="140"/>
      <c r="DQ421" s="140"/>
      <c r="DR421" s="140"/>
      <c r="DS421" s="140"/>
      <c r="DT421" s="140"/>
      <c r="DU421" s="140"/>
      <c r="DV421" s="140"/>
      <c r="DW421" s="140"/>
      <c r="DX421" s="140"/>
      <c r="DY421" s="140"/>
      <c r="DZ421" s="140"/>
      <c r="EA421" s="140"/>
      <c r="EB421" s="140"/>
      <c r="EC421" s="140"/>
      <c r="ED421" s="140"/>
      <c r="EE421" s="140"/>
      <c r="EF421" s="140"/>
      <c r="EG421" s="140"/>
      <c r="EH421" s="140"/>
      <c r="EI421" s="140"/>
      <c r="EJ421" s="140"/>
      <c r="EK421" s="140"/>
      <c r="EL421" s="140"/>
      <c r="EM421" s="140"/>
      <c r="EN421" s="140"/>
    </row>
    <row r="422" spans="1:145" s="14" customFormat="1" ht="50.25" customHeight="1">
      <c r="A422" s="9"/>
      <c r="B422" s="38" t="s">
        <v>558</v>
      </c>
      <c r="C422" s="248" t="s">
        <v>433</v>
      </c>
      <c r="D422" s="10">
        <v>10</v>
      </c>
      <c r="E422" s="338">
        <v>1486400</v>
      </c>
      <c r="F422" s="338">
        <v>1486400</v>
      </c>
      <c r="G422" s="705">
        <f t="shared" ref="G422:G426" si="24">F422/E422*100</f>
        <v>100</v>
      </c>
      <c r="H422" s="462">
        <v>1</v>
      </c>
      <c r="I422" s="248" t="s">
        <v>435</v>
      </c>
      <c r="J422" s="12" t="s">
        <v>436</v>
      </c>
      <c r="K422" s="290">
        <v>755</v>
      </c>
      <c r="L422" s="290">
        <v>1481</v>
      </c>
      <c r="M422" s="13">
        <v>100</v>
      </c>
      <c r="N422" s="459">
        <v>1</v>
      </c>
      <c r="O422" s="328"/>
      <c r="P422" s="404"/>
      <c r="Q422" s="404"/>
      <c r="R422" s="404"/>
      <c r="S422" s="404"/>
      <c r="T422" s="404"/>
      <c r="U422" s="404"/>
      <c r="V422" s="404"/>
      <c r="W422" s="404"/>
      <c r="X422" s="404"/>
      <c r="Y422" s="404"/>
      <c r="Z422" s="404"/>
      <c r="AA422" s="404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  <c r="BQ422" s="140"/>
      <c r="BR422" s="140"/>
      <c r="BS422" s="140"/>
      <c r="BT422" s="140"/>
      <c r="BU422" s="140"/>
      <c r="BV422" s="140"/>
      <c r="BW422" s="140"/>
      <c r="BX422" s="140"/>
      <c r="BY422" s="140"/>
      <c r="BZ422" s="140"/>
      <c r="CA422" s="140"/>
      <c r="CB422" s="140"/>
      <c r="CC422" s="140"/>
      <c r="CD422" s="140"/>
      <c r="CE422" s="140"/>
      <c r="CF422" s="140"/>
      <c r="CG422" s="140"/>
      <c r="CH422" s="140"/>
      <c r="CI422" s="140"/>
      <c r="CJ422" s="140"/>
      <c r="CK422" s="140"/>
      <c r="CL422" s="140"/>
      <c r="CM422" s="140"/>
      <c r="CN422" s="140"/>
      <c r="CO422" s="140"/>
      <c r="CP422" s="140"/>
      <c r="CQ422" s="140"/>
      <c r="CR422" s="140"/>
      <c r="CS422" s="140"/>
      <c r="CT422" s="140"/>
      <c r="CU422" s="140"/>
      <c r="CV422" s="140"/>
      <c r="CW422" s="140"/>
      <c r="CX422" s="140"/>
      <c r="CY422" s="140"/>
      <c r="CZ422" s="140"/>
      <c r="DA422" s="140"/>
      <c r="DB422" s="140"/>
      <c r="DC422" s="140"/>
      <c r="DD422" s="140"/>
      <c r="DE422" s="140"/>
      <c r="DF422" s="140"/>
      <c r="DG422" s="140"/>
      <c r="DH422" s="140"/>
      <c r="DI422" s="140"/>
      <c r="DJ422" s="140"/>
      <c r="DK422" s="140"/>
      <c r="DL422" s="140"/>
      <c r="DM422" s="140"/>
      <c r="DN422" s="140"/>
      <c r="DO422" s="140"/>
      <c r="DP422" s="140"/>
      <c r="DQ422" s="140"/>
      <c r="DR422" s="140"/>
      <c r="DS422" s="140"/>
      <c r="DT422" s="140"/>
      <c r="DU422" s="140"/>
      <c r="DV422" s="140"/>
      <c r="DW422" s="140"/>
      <c r="DX422" s="140"/>
      <c r="DY422" s="140"/>
      <c r="DZ422" s="140"/>
      <c r="EA422" s="140"/>
      <c r="EB422" s="140"/>
      <c r="EC422" s="140"/>
      <c r="ED422" s="140"/>
      <c r="EE422" s="140"/>
      <c r="EF422" s="140"/>
      <c r="EG422" s="140"/>
      <c r="EH422" s="140"/>
      <c r="EI422" s="140"/>
      <c r="EJ422" s="140"/>
      <c r="EK422" s="140"/>
      <c r="EL422" s="140"/>
      <c r="EM422" s="140"/>
      <c r="EN422" s="140"/>
    </row>
    <row r="423" spans="1:145" s="14" customFormat="1" ht="48.75" customHeight="1">
      <c r="A423" s="9"/>
      <c r="B423" s="102" t="s">
        <v>559</v>
      </c>
      <c r="C423" s="103" t="s">
        <v>434</v>
      </c>
      <c r="D423" s="190" t="s">
        <v>365</v>
      </c>
      <c r="E423" s="350">
        <v>44938.9</v>
      </c>
      <c r="F423" s="350">
        <v>44700</v>
      </c>
      <c r="G423" s="705">
        <f t="shared" si="24"/>
        <v>99.468389301918819</v>
      </c>
      <c r="H423" s="462">
        <v>1</v>
      </c>
      <c r="I423" s="11" t="s">
        <v>320</v>
      </c>
      <c r="J423" s="12" t="s">
        <v>331</v>
      </c>
      <c r="K423" s="290">
        <v>1</v>
      </c>
      <c r="L423" s="290">
        <v>1</v>
      </c>
      <c r="M423" s="13">
        <f t="shared" ref="M423:M427" si="25">L423/K423*100</f>
        <v>100</v>
      </c>
      <c r="N423" s="459">
        <v>1</v>
      </c>
      <c r="O423" s="328"/>
      <c r="P423" s="404"/>
      <c r="Q423" s="404"/>
      <c r="R423" s="404"/>
      <c r="S423" s="404"/>
      <c r="T423" s="404"/>
      <c r="U423" s="404"/>
      <c r="V423" s="404"/>
      <c r="W423" s="404"/>
      <c r="X423" s="404"/>
      <c r="Y423" s="404"/>
      <c r="Z423" s="404"/>
      <c r="AA423" s="404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  <c r="BQ423" s="140"/>
      <c r="BR423" s="140"/>
      <c r="BS423" s="140"/>
      <c r="BT423" s="140"/>
      <c r="BU423" s="140"/>
      <c r="BV423" s="140"/>
      <c r="BW423" s="140"/>
      <c r="BX423" s="140"/>
      <c r="BY423" s="140"/>
      <c r="BZ423" s="140"/>
      <c r="CA423" s="140"/>
      <c r="CB423" s="140"/>
      <c r="CC423" s="140"/>
      <c r="CD423" s="140"/>
      <c r="CE423" s="140"/>
      <c r="CF423" s="140"/>
      <c r="CG423" s="140"/>
      <c r="CH423" s="140"/>
      <c r="CI423" s="140"/>
      <c r="CJ423" s="140"/>
      <c r="CK423" s="140"/>
      <c r="CL423" s="140"/>
      <c r="CM423" s="140"/>
      <c r="CN423" s="140"/>
      <c r="CO423" s="140"/>
      <c r="CP423" s="140"/>
      <c r="CQ423" s="140"/>
      <c r="CR423" s="140"/>
      <c r="CS423" s="140"/>
      <c r="CT423" s="140"/>
      <c r="CU423" s="140"/>
      <c r="CV423" s="140"/>
      <c r="CW423" s="140"/>
      <c r="CX423" s="140"/>
      <c r="CY423" s="140"/>
      <c r="CZ423" s="140"/>
      <c r="DA423" s="140"/>
      <c r="DB423" s="140"/>
      <c r="DC423" s="140"/>
      <c r="DD423" s="140"/>
      <c r="DE423" s="140"/>
      <c r="DF423" s="140"/>
      <c r="DG423" s="140"/>
      <c r="DH423" s="140"/>
      <c r="DI423" s="140"/>
      <c r="DJ423" s="140"/>
      <c r="DK423" s="140"/>
      <c r="DL423" s="140"/>
      <c r="DM423" s="140"/>
      <c r="DN423" s="140"/>
      <c r="DO423" s="140"/>
      <c r="DP423" s="140"/>
      <c r="DQ423" s="140"/>
      <c r="DR423" s="140"/>
      <c r="DS423" s="140"/>
      <c r="DT423" s="140"/>
      <c r="DU423" s="140"/>
      <c r="DV423" s="140"/>
      <c r="DW423" s="140"/>
      <c r="DX423" s="140"/>
      <c r="DY423" s="140"/>
      <c r="DZ423" s="140"/>
      <c r="EA423" s="140"/>
      <c r="EB423" s="140"/>
      <c r="EC423" s="140"/>
      <c r="ED423" s="140"/>
      <c r="EE423" s="140"/>
      <c r="EF423" s="140"/>
      <c r="EG423" s="140"/>
      <c r="EH423" s="140"/>
      <c r="EI423" s="140"/>
      <c r="EJ423" s="140"/>
      <c r="EK423" s="140"/>
      <c r="EL423" s="140"/>
      <c r="EM423" s="140"/>
      <c r="EN423" s="140"/>
    </row>
    <row r="424" spans="1:145" s="14" customFormat="1" ht="45.75" customHeight="1">
      <c r="A424" s="9"/>
      <c r="B424" s="102"/>
      <c r="C424" s="103"/>
      <c r="D424" s="190"/>
      <c r="E424" s="350"/>
      <c r="F424" s="350"/>
      <c r="G424" s="705"/>
      <c r="H424" s="519"/>
      <c r="I424" s="103" t="s">
        <v>321</v>
      </c>
      <c r="J424" s="104" t="s">
        <v>168</v>
      </c>
      <c r="K424" s="305">
        <v>1</v>
      </c>
      <c r="L424" s="305">
        <v>0</v>
      </c>
      <c r="M424" s="13">
        <f t="shared" si="25"/>
        <v>0</v>
      </c>
      <c r="N424" s="415">
        <v>0</v>
      </c>
      <c r="O424" s="328" t="s">
        <v>772</v>
      </c>
      <c r="P424" s="404"/>
      <c r="Q424" s="404"/>
      <c r="R424" s="404"/>
      <c r="S424" s="404"/>
      <c r="T424" s="404"/>
      <c r="U424" s="404"/>
      <c r="V424" s="404"/>
      <c r="W424" s="404"/>
      <c r="X424" s="404"/>
      <c r="Y424" s="404"/>
      <c r="Z424" s="404"/>
      <c r="AA424" s="404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  <c r="BQ424" s="140"/>
      <c r="BR424" s="140"/>
      <c r="BS424" s="140"/>
      <c r="BT424" s="140"/>
      <c r="BU424" s="140"/>
      <c r="BV424" s="140"/>
      <c r="BW424" s="140"/>
      <c r="BX424" s="140"/>
      <c r="BY424" s="140"/>
      <c r="BZ424" s="140"/>
      <c r="CA424" s="140"/>
      <c r="CB424" s="140"/>
      <c r="CC424" s="140"/>
      <c r="CD424" s="140"/>
      <c r="CE424" s="140"/>
      <c r="CF424" s="140"/>
      <c r="CG424" s="140"/>
      <c r="CH424" s="140"/>
      <c r="CI424" s="140"/>
      <c r="CJ424" s="140"/>
      <c r="CK424" s="140"/>
      <c r="CL424" s="140"/>
      <c r="CM424" s="140"/>
      <c r="CN424" s="140"/>
      <c r="CO424" s="140"/>
      <c r="CP424" s="140"/>
      <c r="CQ424" s="140"/>
      <c r="CR424" s="140"/>
      <c r="CS424" s="140"/>
      <c r="CT424" s="140"/>
      <c r="CU424" s="140"/>
      <c r="CV424" s="140"/>
      <c r="CW424" s="140"/>
      <c r="CX424" s="140"/>
      <c r="CY424" s="140"/>
      <c r="CZ424" s="140"/>
      <c r="DA424" s="140"/>
      <c r="DB424" s="140"/>
      <c r="DC424" s="140"/>
      <c r="DD424" s="140"/>
      <c r="DE424" s="140"/>
      <c r="DF424" s="140"/>
      <c r="DG424" s="140"/>
      <c r="DH424" s="140"/>
      <c r="DI424" s="140"/>
      <c r="DJ424" s="140"/>
      <c r="DK424" s="140"/>
      <c r="DL424" s="140"/>
      <c r="DM424" s="140"/>
      <c r="DN424" s="140"/>
      <c r="DO424" s="140"/>
      <c r="DP424" s="140"/>
      <c r="DQ424" s="140"/>
      <c r="DR424" s="140"/>
      <c r="DS424" s="140"/>
      <c r="DT424" s="140"/>
      <c r="DU424" s="140"/>
      <c r="DV424" s="140"/>
      <c r="DW424" s="140"/>
      <c r="DX424" s="140"/>
      <c r="DY424" s="140"/>
      <c r="DZ424" s="140"/>
      <c r="EA424" s="140"/>
      <c r="EB424" s="140"/>
      <c r="EC424" s="140"/>
      <c r="ED424" s="140"/>
      <c r="EE424" s="140"/>
      <c r="EF424" s="140"/>
      <c r="EG424" s="140"/>
      <c r="EH424" s="140"/>
      <c r="EI424" s="140"/>
      <c r="EJ424" s="140"/>
      <c r="EK424" s="140"/>
      <c r="EL424" s="140"/>
      <c r="EM424" s="140"/>
      <c r="EN424" s="140"/>
    </row>
    <row r="425" spans="1:145" s="14" customFormat="1" ht="55.5" customHeight="1">
      <c r="A425" s="9"/>
      <c r="B425" s="102"/>
      <c r="C425" s="103"/>
      <c r="D425" s="190"/>
      <c r="E425" s="350"/>
      <c r="F425" s="350"/>
      <c r="G425" s="705"/>
      <c r="H425" s="519"/>
      <c r="I425" s="103" t="s">
        <v>391</v>
      </c>
      <c r="J425" s="104" t="s">
        <v>384</v>
      </c>
      <c r="K425" s="305">
        <v>40</v>
      </c>
      <c r="L425" s="305">
        <v>57</v>
      </c>
      <c r="M425" s="13">
        <v>100</v>
      </c>
      <c r="N425" s="415">
        <v>1</v>
      </c>
      <c r="O425" s="328"/>
      <c r="P425" s="404"/>
      <c r="Q425" s="404"/>
      <c r="R425" s="404"/>
      <c r="S425" s="404"/>
      <c r="T425" s="404"/>
      <c r="U425" s="404"/>
      <c r="V425" s="404"/>
      <c r="W425" s="404"/>
      <c r="X425" s="404"/>
      <c r="Y425" s="404"/>
      <c r="Z425" s="404"/>
      <c r="AA425" s="404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  <c r="BQ425" s="140"/>
      <c r="BR425" s="140"/>
      <c r="BS425" s="140"/>
      <c r="BT425" s="140"/>
      <c r="BU425" s="140"/>
      <c r="BV425" s="140"/>
      <c r="BW425" s="140"/>
      <c r="BX425" s="140"/>
      <c r="BY425" s="140"/>
      <c r="BZ425" s="140"/>
      <c r="CA425" s="140"/>
      <c r="CB425" s="140"/>
      <c r="CC425" s="140"/>
      <c r="CD425" s="140"/>
      <c r="CE425" s="140"/>
      <c r="CF425" s="140"/>
      <c r="CG425" s="140"/>
      <c r="CH425" s="140"/>
      <c r="CI425" s="140"/>
      <c r="CJ425" s="140"/>
      <c r="CK425" s="140"/>
      <c r="CL425" s="140"/>
      <c r="CM425" s="140"/>
      <c r="CN425" s="140"/>
      <c r="CO425" s="140"/>
      <c r="CP425" s="140"/>
      <c r="CQ425" s="140"/>
      <c r="CR425" s="140"/>
      <c r="CS425" s="140"/>
      <c r="CT425" s="140"/>
      <c r="CU425" s="140"/>
      <c r="CV425" s="140"/>
      <c r="CW425" s="140"/>
      <c r="CX425" s="140"/>
      <c r="CY425" s="140"/>
      <c r="CZ425" s="140"/>
      <c r="DA425" s="140"/>
      <c r="DB425" s="140"/>
      <c r="DC425" s="140"/>
      <c r="DD425" s="140"/>
      <c r="DE425" s="140"/>
      <c r="DF425" s="140"/>
      <c r="DG425" s="140"/>
      <c r="DH425" s="140"/>
      <c r="DI425" s="140"/>
      <c r="DJ425" s="140"/>
      <c r="DK425" s="140"/>
      <c r="DL425" s="140"/>
      <c r="DM425" s="140"/>
      <c r="DN425" s="140"/>
      <c r="DO425" s="140"/>
      <c r="DP425" s="140"/>
      <c r="DQ425" s="140"/>
      <c r="DR425" s="140"/>
      <c r="DS425" s="140"/>
      <c r="DT425" s="140"/>
      <c r="DU425" s="140"/>
      <c r="DV425" s="140"/>
      <c r="DW425" s="140"/>
      <c r="DX425" s="140"/>
      <c r="DY425" s="140"/>
      <c r="DZ425" s="140"/>
      <c r="EA425" s="140"/>
      <c r="EB425" s="140"/>
      <c r="EC425" s="140"/>
      <c r="ED425" s="140"/>
      <c r="EE425" s="140"/>
      <c r="EF425" s="140"/>
      <c r="EG425" s="140"/>
      <c r="EH425" s="140"/>
      <c r="EI425" s="140"/>
      <c r="EJ425" s="140"/>
      <c r="EK425" s="140"/>
      <c r="EL425" s="140"/>
      <c r="EM425" s="140"/>
      <c r="EN425" s="140"/>
    </row>
    <row r="426" spans="1:145" s="14" customFormat="1" ht="59.25" customHeight="1">
      <c r="A426" s="9"/>
      <c r="B426" s="38" t="s">
        <v>769</v>
      </c>
      <c r="C426" s="401" t="s">
        <v>392</v>
      </c>
      <c r="D426" s="10" t="s">
        <v>369</v>
      </c>
      <c r="E426" s="338">
        <v>844000</v>
      </c>
      <c r="F426" s="338">
        <v>840338.83</v>
      </c>
      <c r="G426" s="705">
        <f t="shared" si="24"/>
        <v>99.566212085308052</v>
      </c>
      <c r="H426" s="462">
        <v>1</v>
      </c>
      <c r="I426" s="427" t="s">
        <v>774</v>
      </c>
      <c r="J426" s="12" t="s">
        <v>436</v>
      </c>
      <c r="K426" s="290">
        <v>120</v>
      </c>
      <c r="L426" s="290">
        <v>84</v>
      </c>
      <c r="M426" s="13">
        <f t="shared" si="25"/>
        <v>70</v>
      </c>
      <c r="N426" s="459">
        <v>0.7</v>
      </c>
      <c r="O426" s="329" t="s">
        <v>773</v>
      </c>
      <c r="P426" s="404"/>
      <c r="Q426" s="404"/>
      <c r="R426" s="404"/>
      <c r="S426" s="404"/>
      <c r="T426" s="404"/>
      <c r="U426" s="404"/>
      <c r="V426" s="404"/>
      <c r="W426" s="404"/>
      <c r="X426" s="404"/>
      <c r="Y426" s="404"/>
      <c r="Z426" s="404"/>
      <c r="AA426" s="404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  <c r="BQ426" s="140"/>
      <c r="BR426" s="140"/>
      <c r="BS426" s="140"/>
      <c r="BT426" s="140"/>
      <c r="BU426" s="140"/>
      <c r="BV426" s="140"/>
      <c r="BW426" s="140"/>
      <c r="BX426" s="140"/>
      <c r="BY426" s="140"/>
      <c r="BZ426" s="140"/>
      <c r="CA426" s="140"/>
      <c r="CB426" s="140"/>
      <c r="CC426" s="140"/>
      <c r="CD426" s="140"/>
      <c r="CE426" s="140"/>
      <c r="CF426" s="140"/>
      <c r="CG426" s="140"/>
      <c r="CH426" s="140"/>
      <c r="CI426" s="140"/>
      <c r="CJ426" s="140"/>
      <c r="CK426" s="140"/>
      <c r="CL426" s="140"/>
      <c r="CM426" s="140"/>
      <c r="CN426" s="140"/>
      <c r="CO426" s="140"/>
      <c r="CP426" s="140"/>
      <c r="CQ426" s="140"/>
      <c r="CR426" s="140"/>
      <c r="CS426" s="140"/>
      <c r="CT426" s="140"/>
      <c r="CU426" s="140"/>
      <c r="CV426" s="140"/>
      <c r="CW426" s="140"/>
      <c r="CX426" s="140"/>
      <c r="CY426" s="140"/>
      <c r="CZ426" s="140"/>
      <c r="DA426" s="140"/>
      <c r="DB426" s="140"/>
      <c r="DC426" s="140"/>
      <c r="DD426" s="140"/>
      <c r="DE426" s="140"/>
      <c r="DF426" s="140"/>
      <c r="DG426" s="140"/>
      <c r="DH426" s="140"/>
      <c r="DI426" s="140"/>
      <c r="DJ426" s="140"/>
      <c r="DK426" s="140"/>
      <c r="DL426" s="140"/>
      <c r="DM426" s="140"/>
      <c r="DN426" s="140"/>
      <c r="DO426" s="140"/>
      <c r="DP426" s="140"/>
      <c r="DQ426" s="140"/>
      <c r="DR426" s="140"/>
      <c r="DS426" s="140"/>
      <c r="DT426" s="140"/>
      <c r="DU426" s="140"/>
      <c r="DV426" s="140"/>
      <c r="DW426" s="140"/>
      <c r="DX426" s="140"/>
      <c r="DY426" s="140"/>
      <c r="DZ426" s="140"/>
      <c r="EA426" s="140"/>
      <c r="EB426" s="140"/>
      <c r="EC426" s="140"/>
      <c r="ED426" s="140"/>
      <c r="EE426" s="140"/>
      <c r="EF426" s="140"/>
      <c r="EG426" s="140"/>
      <c r="EH426" s="140"/>
      <c r="EI426" s="140"/>
      <c r="EJ426" s="140"/>
      <c r="EK426" s="140"/>
      <c r="EL426" s="140"/>
      <c r="EM426" s="140"/>
      <c r="EN426" s="140"/>
    </row>
    <row r="427" spans="1:145" s="14" customFormat="1" ht="43.5" customHeight="1">
      <c r="A427" s="9"/>
      <c r="B427" s="102"/>
      <c r="C427" s="248"/>
      <c r="D427" s="10"/>
      <c r="E427" s="338"/>
      <c r="F427" s="338"/>
      <c r="G427" s="426"/>
      <c r="H427" s="518"/>
      <c r="I427" s="427" t="s">
        <v>770</v>
      </c>
      <c r="J427" s="12" t="s">
        <v>771</v>
      </c>
      <c r="K427" s="290">
        <v>120</v>
      </c>
      <c r="L427" s="290">
        <v>0</v>
      </c>
      <c r="M427" s="13">
        <f t="shared" si="25"/>
        <v>0</v>
      </c>
      <c r="N427" s="459">
        <v>0</v>
      </c>
      <c r="O427" s="328" t="s">
        <v>772</v>
      </c>
      <c r="P427" s="404"/>
      <c r="Q427" s="404"/>
      <c r="R427" s="404"/>
      <c r="S427" s="404"/>
      <c r="T427" s="404"/>
      <c r="U427" s="404"/>
      <c r="V427" s="404"/>
      <c r="W427" s="404"/>
      <c r="X427" s="404"/>
      <c r="Y427" s="404"/>
      <c r="Z427" s="404"/>
      <c r="AA427" s="404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  <c r="BQ427" s="140"/>
      <c r="BR427" s="140"/>
      <c r="BS427" s="140"/>
      <c r="BT427" s="140"/>
      <c r="BU427" s="140"/>
      <c r="BV427" s="140"/>
      <c r="BW427" s="140"/>
      <c r="BX427" s="140"/>
      <c r="BY427" s="140"/>
      <c r="BZ427" s="140"/>
      <c r="CA427" s="140"/>
      <c r="CB427" s="140"/>
      <c r="CC427" s="140"/>
      <c r="CD427" s="140"/>
      <c r="CE427" s="140"/>
      <c r="CF427" s="140"/>
      <c r="CG427" s="140"/>
      <c r="CH427" s="140"/>
      <c r="CI427" s="140"/>
      <c r="CJ427" s="140"/>
      <c r="CK427" s="140"/>
      <c r="CL427" s="140"/>
      <c r="CM427" s="140"/>
      <c r="CN427" s="140"/>
      <c r="CO427" s="140"/>
      <c r="CP427" s="140"/>
      <c r="CQ427" s="140"/>
      <c r="CR427" s="140"/>
      <c r="CS427" s="140"/>
      <c r="CT427" s="140"/>
      <c r="CU427" s="140"/>
      <c r="CV427" s="140"/>
      <c r="CW427" s="140"/>
      <c r="CX427" s="140"/>
      <c r="CY427" s="140"/>
      <c r="CZ427" s="140"/>
      <c r="DA427" s="140"/>
      <c r="DB427" s="140"/>
      <c r="DC427" s="140"/>
      <c r="DD427" s="140"/>
      <c r="DE427" s="140"/>
      <c r="DF427" s="140"/>
      <c r="DG427" s="140"/>
      <c r="DH427" s="140"/>
      <c r="DI427" s="140"/>
      <c r="DJ427" s="140"/>
      <c r="DK427" s="140"/>
      <c r="DL427" s="140"/>
      <c r="DM427" s="140"/>
      <c r="DN427" s="140"/>
      <c r="DO427" s="140"/>
      <c r="DP427" s="140"/>
      <c r="DQ427" s="140"/>
      <c r="DR427" s="140"/>
      <c r="DS427" s="140"/>
      <c r="DT427" s="140"/>
      <c r="DU427" s="140"/>
      <c r="DV427" s="140"/>
      <c r="DW427" s="140"/>
      <c r="DX427" s="140"/>
      <c r="DY427" s="140"/>
      <c r="DZ427" s="140"/>
      <c r="EA427" s="140"/>
      <c r="EB427" s="140"/>
      <c r="EC427" s="140"/>
      <c r="ED427" s="140"/>
      <c r="EE427" s="140"/>
      <c r="EF427" s="140"/>
      <c r="EG427" s="140"/>
      <c r="EH427" s="140"/>
      <c r="EI427" s="140"/>
      <c r="EJ427" s="140"/>
      <c r="EK427" s="140"/>
      <c r="EL427" s="140"/>
      <c r="EM427" s="140"/>
      <c r="EN427" s="140"/>
    </row>
    <row r="428" spans="1:145" s="85" customFormat="1" ht="30.75" customHeight="1">
      <c r="B428" s="83"/>
      <c r="C428" s="78" t="s">
        <v>329</v>
      </c>
      <c r="D428" s="83"/>
      <c r="E428" s="341">
        <f>E421+E422+E424+E425+E426+E423</f>
        <v>2475338.9</v>
      </c>
      <c r="F428" s="341">
        <f>F421+F422+F424+F425+F426+F423</f>
        <v>2371438.83</v>
      </c>
      <c r="G428" s="558">
        <f>F428/E428*100</f>
        <v>95.802592121830273</v>
      </c>
      <c r="H428" s="525">
        <v>0.75</v>
      </c>
      <c r="I428" s="69"/>
      <c r="J428" s="69"/>
      <c r="K428" s="325"/>
      <c r="L428" s="325"/>
      <c r="M428" s="617">
        <f>(M421+M422+M423+M424+M425+M426+M427)/7</f>
        <v>67.020905923344941</v>
      </c>
      <c r="N428" s="581">
        <v>0.94</v>
      </c>
      <c r="O428" s="328"/>
      <c r="P428" s="453"/>
      <c r="Q428" s="453"/>
      <c r="R428" s="453"/>
      <c r="S428" s="453"/>
      <c r="T428" s="453"/>
      <c r="U428" s="453"/>
      <c r="V428" s="453"/>
      <c r="W428" s="453"/>
      <c r="X428" s="404"/>
      <c r="Y428" s="404"/>
      <c r="Z428" s="404"/>
      <c r="AA428" s="404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  <c r="BQ428" s="140"/>
      <c r="BR428" s="140"/>
      <c r="BS428" s="140"/>
      <c r="BT428" s="140"/>
      <c r="BU428" s="140"/>
      <c r="BV428" s="140"/>
      <c r="BW428" s="140"/>
      <c r="BX428" s="140"/>
      <c r="BY428" s="140"/>
      <c r="BZ428" s="140"/>
      <c r="CA428" s="140"/>
      <c r="CB428" s="140"/>
      <c r="CC428" s="140"/>
      <c r="CD428" s="140"/>
      <c r="CE428" s="140"/>
      <c r="CF428" s="140"/>
      <c r="CG428" s="140"/>
      <c r="CH428" s="140"/>
      <c r="CI428" s="140"/>
      <c r="CJ428" s="140"/>
      <c r="CK428" s="140"/>
      <c r="CL428" s="140"/>
      <c r="CM428" s="140"/>
      <c r="CN428" s="140"/>
      <c r="CO428" s="140"/>
      <c r="CP428" s="140"/>
      <c r="CQ428" s="140"/>
      <c r="CR428" s="140"/>
      <c r="CS428" s="140"/>
      <c r="CT428" s="140"/>
      <c r="CU428" s="140"/>
      <c r="CV428" s="140"/>
      <c r="CW428" s="140"/>
      <c r="CX428" s="140"/>
      <c r="CY428" s="140"/>
      <c r="CZ428" s="140"/>
      <c r="DA428" s="140"/>
      <c r="DB428" s="140"/>
      <c r="DC428" s="140"/>
      <c r="DD428" s="140"/>
      <c r="DE428" s="140"/>
      <c r="DF428" s="140"/>
      <c r="DG428" s="140"/>
      <c r="DH428" s="140"/>
      <c r="DI428" s="140"/>
      <c r="DJ428" s="140"/>
      <c r="DK428" s="140"/>
      <c r="DL428" s="140"/>
      <c r="DM428" s="140"/>
      <c r="DN428" s="140"/>
      <c r="DO428" s="140"/>
      <c r="DP428" s="140"/>
      <c r="DQ428" s="140"/>
      <c r="DR428" s="140"/>
      <c r="DS428" s="140"/>
      <c r="DT428" s="140"/>
      <c r="DU428" s="140"/>
      <c r="DV428" s="140"/>
      <c r="DW428" s="140"/>
      <c r="DX428" s="140"/>
      <c r="DY428" s="140"/>
      <c r="DZ428" s="140"/>
      <c r="EA428" s="140"/>
      <c r="EB428" s="140"/>
      <c r="EC428" s="140"/>
      <c r="ED428" s="140"/>
      <c r="EE428" s="140"/>
      <c r="EF428" s="140"/>
      <c r="EG428" s="140"/>
      <c r="EH428" s="140"/>
      <c r="EI428" s="140"/>
      <c r="EJ428" s="140"/>
      <c r="EK428" s="140"/>
      <c r="EL428" s="140"/>
      <c r="EM428" s="140"/>
      <c r="EN428" s="140"/>
      <c r="EO428" s="262"/>
    </row>
    <row r="429" spans="1:145" s="211" customFormat="1" ht="42.75" customHeight="1">
      <c r="A429" s="210"/>
      <c r="B429" s="410" t="s">
        <v>560</v>
      </c>
      <c r="C429" s="790" t="s">
        <v>322</v>
      </c>
      <c r="D429" s="791"/>
      <c r="E429" s="791"/>
      <c r="F429" s="791"/>
      <c r="G429" s="791"/>
      <c r="H429" s="791"/>
      <c r="I429" s="791"/>
      <c r="J429" s="791"/>
      <c r="K429" s="791"/>
      <c r="L429" s="791"/>
      <c r="M429" s="791"/>
      <c r="N429" s="821"/>
      <c r="O429" s="335"/>
      <c r="P429" s="442"/>
      <c r="Q429" s="442"/>
      <c r="R429" s="442"/>
      <c r="S429" s="442"/>
      <c r="T429" s="442"/>
      <c r="U429" s="442"/>
      <c r="V429" s="442"/>
      <c r="W429" s="442"/>
      <c r="X429" s="453"/>
      <c r="Y429" s="453"/>
      <c r="Z429" s="453"/>
      <c r="AA429" s="453"/>
      <c r="AB429" s="269"/>
      <c r="AC429" s="269"/>
      <c r="AD429" s="269"/>
      <c r="AE429" s="269"/>
      <c r="AF429" s="269"/>
      <c r="AG429" s="269"/>
      <c r="AH429" s="269"/>
      <c r="AI429" s="269"/>
      <c r="AJ429" s="269"/>
      <c r="AK429" s="269"/>
      <c r="AL429" s="269"/>
      <c r="AM429" s="269"/>
      <c r="AN429" s="269"/>
      <c r="AO429" s="269"/>
      <c r="AP429" s="269"/>
      <c r="AQ429" s="269"/>
      <c r="AR429" s="269"/>
      <c r="AS429" s="269"/>
      <c r="AT429" s="269"/>
      <c r="AU429" s="269"/>
      <c r="AV429" s="269"/>
      <c r="AW429" s="269"/>
      <c r="AX429" s="269"/>
      <c r="AY429" s="269"/>
      <c r="AZ429" s="269"/>
      <c r="BA429" s="269"/>
      <c r="BB429" s="269"/>
      <c r="BC429" s="269"/>
      <c r="BD429" s="269"/>
      <c r="BE429" s="269"/>
      <c r="BF429" s="269"/>
      <c r="BG429" s="269"/>
      <c r="BH429" s="269"/>
      <c r="BI429" s="269"/>
      <c r="BJ429" s="269"/>
      <c r="BK429" s="269"/>
      <c r="BL429" s="269"/>
      <c r="BM429" s="269"/>
      <c r="BN429" s="269"/>
      <c r="BO429" s="269"/>
      <c r="BP429" s="269"/>
      <c r="BQ429" s="269"/>
      <c r="BR429" s="269"/>
      <c r="BS429" s="269"/>
      <c r="BT429" s="269"/>
      <c r="BU429" s="269"/>
      <c r="BV429" s="269"/>
      <c r="BW429" s="269"/>
      <c r="BX429" s="269"/>
      <c r="BY429" s="269"/>
      <c r="BZ429" s="269"/>
      <c r="CA429" s="269"/>
      <c r="CB429" s="269"/>
      <c r="CC429" s="269"/>
      <c r="CD429" s="269"/>
      <c r="CE429" s="269"/>
      <c r="CF429" s="269"/>
      <c r="CG429" s="269"/>
      <c r="CH429" s="269"/>
      <c r="CI429" s="269"/>
      <c r="CJ429" s="269"/>
      <c r="CK429" s="269"/>
      <c r="CL429" s="269"/>
      <c r="CM429" s="269"/>
      <c r="CN429" s="269"/>
      <c r="CO429" s="269"/>
      <c r="CP429" s="269"/>
      <c r="CQ429" s="269"/>
      <c r="CR429" s="269"/>
      <c r="CS429" s="269"/>
      <c r="CT429" s="269"/>
      <c r="CU429" s="269"/>
      <c r="CV429" s="269"/>
      <c r="CW429" s="269"/>
      <c r="CX429" s="269"/>
      <c r="CY429" s="269"/>
      <c r="CZ429" s="269"/>
      <c r="DA429" s="269"/>
      <c r="DB429" s="269"/>
      <c r="DC429" s="269"/>
      <c r="DD429" s="269"/>
      <c r="DE429" s="269"/>
      <c r="DF429" s="269"/>
      <c r="DG429" s="269"/>
      <c r="DH429" s="269"/>
      <c r="DI429" s="269"/>
      <c r="DJ429" s="269"/>
      <c r="DK429" s="269"/>
      <c r="DL429" s="269"/>
      <c r="DM429" s="269"/>
      <c r="DN429" s="269"/>
      <c r="DO429" s="269"/>
      <c r="DP429" s="269"/>
      <c r="DQ429" s="269"/>
      <c r="DR429" s="269"/>
      <c r="DS429" s="269"/>
      <c r="DT429" s="269"/>
      <c r="DU429" s="269"/>
      <c r="DV429" s="269"/>
      <c r="DW429" s="269"/>
      <c r="DX429" s="269"/>
      <c r="DY429" s="269"/>
      <c r="DZ429" s="269"/>
      <c r="EA429" s="269"/>
      <c r="EB429" s="269"/>
      <c r="EC429" s="269"/>
      <c r="ED429" s="269"/>
      <c r="EE429" s="269"/>
      <c r="EF429" s="269"/>
      <c r="EG429" s="269"/>
      <c r="EH429" s="269"/>
      <c r="EI429" s="269"/>
      <c r="EJ429" s="269"/>
      <c r="EK429" s="269"/>
      <c r="EL429" s="269"/>
      <c r="EM429" s="269"/>
      <c r="EN429" s="269"/>
    </row>
    <row r="430" spans="1:145" ht="42.75" customHeight="1">
      <c r="A430" s="7"/>
      <c r="B430" s="8"/>
      <c r="C430" s="757" t="s">
        <v>323</v>
      </c>
      <c r="D430" s="758"/>
      <c r="E430" s="758"/>
      <c r="F430" s="758"/>
      <c r="G430" s="758"/>
      <c r="H430" s="758"/>
      <c r="I430" s="758"/>
      <c r="J430" s="758"/>
      <c r="K430" s="758"/>
      <c r="L430" s="758"/>
      <c r="M430" s="758"/>
      <c r="N430" s="759"/>
    </row>
    <row r="431" spans="1:145" ht="30" customHeight="1">
      <c r="A431" s="7"/>
      <c r="B431" s="8"/>
      <c r="C431" s="757" t="s">
        <v>324</v>
      </c>
      <c r="D431" s="758"/>
      <c r="E431" s="758"/>
      <c r="F431" s="758"/>
      <c r="G431" s="758"/>
      <c r="H431" s="758"/>
      <c r="I431" s="758"/>
      <c r="J431" s="758"/>
      <c r="K431" s="758"/>
      <c r="L431" s="758"/>
      <c r="M431" s="758"/>
      <c r="N431" s="759"/>
    </row>
    <row r="432" spans="1:145" ht="30.75" customHeight="1">
      <c r="A432" s="7"/>
      <c r="B432" s="8"/>
      <c r="C432" s="757" t="s">
        <v>325</v>
      </c>
      <c r="D432" s="758"/>
      <c r="E432" s="758"/>
      <c r="F432" s="758"/>
      <c r="G432" s="758"/>
      <c r="H432" s="758"/>
      <c r="I432" s="758"/>
      <c r="J432" s="758"/>
      <c r="K432" s="758"/>
      <c r="L432" s="758"/>
      <c r="M432" s="758"/>
      <c r="N432" s="759"/>
    </row>
    <row r="433" spans="1:145" ht="30.75" customHeight="1">
      <c r="A433" s="7"/>
      <c r="B433" s="8"/>
      <c r="C433" s="757" t="s">
        <v>326</v>
      </c>
      <c r="D433" s="758"/>
      <c r="E433" s="758"/>
      <c r="F433" s="758"/>
      <c r="G433" s="758"/>
      <c r="H433" s="758"/>
      <c r="I433" s="758"/>
      <c r="J433" s="758"/>
      <c r="K433" s="758"/>
      <c r="L433" s="758"/>
      <c r="M433" s="758"/>
      <c r="N433" s="759"/>
    </row>
    <row r="434" spans="1:145" ht="33" customHeight="1">
      <c r="A434" s="7"/>
      <c r="B434" s="8"/>
      <c r="C434" s="757" t="s">
        <v>327</v>
      </c>
      <c r="D434" s="758"/>
      <c r="E434" s="758"/>
      <c r="F434" s="758"/>
      <c r="G434" s="758"/>
      <c r="H434" s="758"/>
      <c r="I434" s="758"/>
      <c r="J434" s="758"/>
      <c r="K434" s="758"/>
      <c r="L434" s="758"/>
      <c r="M434" s="758"/>
      <c r="N434" s="759"/>
    </row>
    <row r="435" spans="1:145" ht="51" customHeight="1">
      <c r="A435" s="7"/>
      <c r="B435" s="8" t="s">
        <v>561</v>
      </c>
      <c r="C435" s="47" t="s">
        <v>767</v>
      </c>
      <c r="D435" s="227" t="s">
        <v>425</v>
      </c>
      <c r="E435" s="347">
        <v>2306109.5</v>
      </c>
      <c r="F435" s="347">
        <v>2263000</v>
      </c>
      <c r="G435" s="426">
        <v>100</v>
      </c>
      <c r="H435" s="462">
        <v>1</v>
      </c>
      <c r="I435" s="11" t="s">
        <v>328</v>
      </c>
      <c r="J435" s="12" t="s">
        <v>27</v>
      </c>
      <c r="K435" s="290">
        <v>2</v>
      </c>
      <c r="L435" s="290">
        <v>2</v>
      </c>
      <c r="M435" s="13">
        <f>L435/K435*100</f>
        <v>100</v>
      </c>
      <c r="N435" s="285">
        <v>1</v>
      </c>
    </row>
    <row r="436" spans="1:145" ht="43.5" customHeight="1">
      <c r="A436" s="7"/>
      <c r="B436" s="38" t="s">
        <v>562</v>
      </c>
      <c r="C436" s="11"/>
      <c r="D436" s="10"/>
      <c r="E436" s="338"/>
      <c r="F436" s="338"/>
      <c r="G436" s="416"/>
      <c r="H436" s="462"/>
      <c r="I436" s="401" t="s">
        <v>393</v>
      </c>
      <c r="J436" s="12" t="s">
        <v>331</v>
      </c>
      <c r="K436" s="290">
        <v>5</v>
      </c>
      <c r="L436" s="290">
        <v>11</v>
      </c>
      <c r="M436" s="13">
        <v>100</v>
      </c>
      <c r="N436" s="285">
        <v>1</v>
      </c>
      <c r="P436" s="404"/>
      <c r="Q436" s="404"/>
      <c r="R436" s="404"/>
      <c r="S436" s="404"/>
      <c r="T436" s="404"/>
      <c r="U436" s="404"/>
      <c r="V436" s="404"/>
      <c r="W436" s="404"/>
    </row>
    <row r="437" spans="1:145" s="14" customFormat="1" ht="46.5" customHeight="1">
      <c r="A437" s="9"/>
      <c r="B437" s="200"/>
      <c r="C437" s="200"/>
      <c r="D437" s="481"/>
      <c r="E437" s="362"/>
      <c r="F437" s="362"/>
      <c r="G437" s="417"/>
      <c r="H437" s="520"/>
      <c r="I437" s="103" t="s">
        <v>330</v>
      </c>
      <c r="J437" s="104" t="s">
        <v>331</v>
      </c>
      <c r="K437" s="305">
        <v>5</v>
      </c>
      <c r="L437" s="305">
        <v>3</v>
      </c>
      <c r="M437" s="13">
        <f t="shared" ref="M437" si="26">L437/K437*100</f>
        <v>60</v>
      </c>
      <c r="N437" s="415">
        <v>1</v>
      </c>
      <c r="O437" s="328"/>
      <c r="P437" s="404"/>
      <c r="Q437" s="404"/>
      <c r="R437" s="404"/>
      <c r="S437" s="404"/>
      <c r="T437" s="404"/>
      <c r="U437" s="404"/>
      <c r="V437" s="404"/>
      <c r="W437" s="404"/>
      <c r="X437" s="404"/>
      <c r="Y437" s="404"/>
      <c r="Z437" s="404"/>
      <c r="AA437" s="404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  <c r="BQ437" s="140"/>
      <c r="BR437" s="140"/>
      <c r="BS437" s="140"/>
      <c r="BT437" s="140"/>
      <c r="BU437" s="140"/>
      <c r="BV437" s="140"/>
      <c r="BW437" s="140"/>
      <c r="BX437" s="140"/>
      <c r="BY437" s="140"/>
      <c r="BZ437" s="140"/>
      <c r="CA437" s="140"/>
      <c r="CB437" s="140"/>
      <c r="CC437" s="140"/>
      <c r="CD437" s="140"/>
      <c r="CE437" s="140"/>
      <c r="CF437" s="140"/>
      <c r="CG437" s="140"/>
      <c r="CH437" s="140"/>
      <c r="CI437" s="140"/>
      <c r="CJ437" s="140"/>
      <c r="CK437" s="140"/>
      <c r="CL437" s="140"/>
      <c r="CM437" s="140"/>
      <c r="CN437" s="140"/>
      <c r="CO437" s="140"/>
      <c r="CP437" s="140"/>
      <c r="CQ437" s="140"/>
      <c r="CR437" s="140"/>
      <c r="CS437" s="140"/>
      <c r="CT437" s="140"/>
      <c r="CU437" s="140"/>
      <c r="CV437" s="140"/>
      <c r="CW437" s="140"/>
      <c r="CX437" s="140"/>
      <c r="CY437" s="140"/>
      <c r="CZ437" s="140"/>
      <c r="DA437" s="140"/>
      <c r="DB437" s="140"/>
      <c r="DC437" s="140"/>
      <c r="DD437" s="140"/>
      <c r="DE437" s="140"/>
      <c r="DF437" s="140"/>
      <c r="DG437" s="140"/>
      <c r="DH437" s="140"/>
      <c r="DI437" s="140"/>
      <c r="DJ437" s="140"/>
      <c r="DK437" s="140"/>
      <c r="DL437" s="140"/>
      <c r="DM437" s="140"/>
      <c r="DN437" s="140"/>
      <c r="DO437" s="140"/>
      <c r="DP437" s="140"/>
      <c r="DQ437" s="140"/>
      <c r="DR437" s="140"/>
      <c r="DS437" s="140"/>
      <c r="DT437" s="140"/>
      <c r="DU437" s="140"/>
      <c r="DV437" s="140"/>
      <c r="DW437" s="140"/>
      <c r="DX437" s="140"/>
      <c r="DY437" s="140"/>
      <c r="DZ437" s="140"/>
      <c r="EA437" s="140"/>
      <c r="EB437" s="140"/>
      <c r="EC437" s="140"/>
      <c r="ED437" s="140"/>
      <c r="EE437" s="140"/>
      <c r="EF437" s="140"/>
      <c r="EG437" s="140"/>
      <c r="EH437" s="140"/>
      <c r="EI437" s="140"/>
      <c r="EJ437" s="140"/>
      <c r="EK437" s="140"/>
      <c r="EL437" s="140"/>
      <c r="EM437" s="140"/>
      <c r="EN437" s="140"/>
    </row>
    <row r="438" spans="1:145" s="85" customFormat="1" ht="27.75" customHeight="1">
      <c r="C438" s="204" t="s">
        <v>28</v>
      </c>
      <c r="D438" s="482"/>
      <c r="E438" s="363">
        <f>SUM(E435:E437)</f>
        <v>2306109.5</v>
      </c>
      <c r="F438" s="363">
        <f>SUM(F435:F437)</f>
        <v>2263000</v>
      </c>
      <c r="G438" s="616">
        <v>100</v>
      </c>
      <c r="H438" s="627">
        <v>1</v>
      </c>
      <c r="K438" s="297"/>
      <c r="L438" s="297"/>
      <c r="M438" s="707">
        <f>(M435+M436+M437)/3</f>
        <v>86.666666666666671</v>
      </c>
      <c r="N438" s="628">
        <v>1</v>
      </c>
      <c r="O438" s="328"/>
      <c r="P438" s="66"/>
      <c r="Q438" s="66"/>
      <c r="R438" s="66"/>
      <c r="S438" s="66"/>
      <c r="T438" s="66"/>
      <c r="U438" s="66"/>
      <c r="V438" s="66"/>
      <c r="W438" s="66"/>
      <c r="X438" s="404"/>
      <c r="Y438" s="404"/>
      <c r="Z438" s="404"/>
      <c r="AA438" s="404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  <c r="BQ438" s="140"/>
      <c r="BR438" s="140"/>
      <c r="BS438" s="140"/>
      <c r="BT438" s="140"/>
      <c r="BU438" s="140"/>
      <c r="BV438" s="140"/>
      <c r="BW438" s="140"/>
      <c r="BX438" s="140"/>
      <c r="BY438" s="140"/>
      <c r="BZ438" s="140"/>
      <c r="CA438" s="140"/>
      <c r="CB438" s="140"/>
      <c r="CC438" s="140"/>
      <c r="CD438" s="140"/>
      <c r="CE438" s="140"/>
      <c r="CF438" s="140"/>
      <c r="CG438" s="140"/>
      <c r="CH438" s="140"/>
      <c r="CI438" s="140"/>
      <c r="CJ438" s="140"/>
      <c r="CK438" s="140"/>
      <c r="CL438" s="140"/>
      <c r="CM438" s="140"/>
      <c r="CN438" s="140"/>
      <c r="CO438" s="140"/>
      <c r="CP438" s="140"/>
      <c r="CQ438" s="140"/>
      <c r="CR438" s="140"/>
      <c r="CS438" s="140"/>
      <c r="CT438" s="140"/>
      <c r="CU438" s="140"/>
      <c r="CV438" s="140"/>
      <c r="CW438" s="140"/>
      <c r="CX438" s="140"/>
      <c r="CY438" s="140"/>
      <c r="CZ438" s="140"/>
      <c r="DA438" s="140"/>
      <c r="DB438" s="140"/>
      <c r="DC438" s="140"/>
      <c r="DD438" s="140"/>
      <c r="DE438" s="140"/>
      <c r="DF438" s="140"/>
      <c r="DG438" s="140"/>
      <c r="DH438" s="140"/>
      <c r="DI438" s="140"/>
      <c r="DJ438" s="140"/>
      <c r="DK438" s="140"/>
      <c r="DL438" s="140"/>
      <c r="DM438" s="140"/>
      <c r="DN438" s="140"/>
      <c r="DO438" s="140"/>
      <c r="DP438" s="140"/>
      <c r="DQ438" s="140"/>
      <c r="DR438" s="140"/>
      <c r="DS438" s="140"/>
      <c r="DT438" s="140"/>
      <c r="DU438" s="140"/>
      <c r="DV438" s="140"/>
      <c r="DW438" s="140"/>
      <c r="DX438" s="140"/>
      <c r="DY438" s="140"/>
      <c r="DZ438" s="140"/>
      <c r="EA438" s="140"/>
      <c r="EB438" s="140"/>
      <c r="EC438" s="140"/>
      <c r="ED438" s="140"/>
      <c r="EE438" s="140"/>
      <c r="EF438" s="140"/>
      <c r="EG438" s="140"/>
      <c r="EH438" s="140"/>
      <c r="EI438" s="140"/>
      <c r="EJ438" s="140"/>
      <c r="EK438" s="140"/>
      <c r="EL438" s="140"/>
      <c r="EM438" s="140"/>
      <c r="EN438" s="140"/>
      <c r="EO438" s="262"/>
    </row>
    <row r="439" spans="1:145" s="669" customFormat="1" ht="48.75" customHeight="1">
      <c r="A439" s="669" t="e">
        <f>F439/F492*100</f>
        <v>#DIV/0!</v>
      </c>
      <c r="B439" s="565"/>
      <c r="C439" s="674" t="s">
        <v>798</v>
      </c>
      <c r="D439" s="675"/>
      <c r="E439" s="676">
        <f>E438+E428</f>
        <v>4781448.4000000004</v>
      </c>
      <c r="F439" s="676">
        <f>F438+F428</f>
        <v>4634438.83</v>
      </c>
      <c r="G439" s="576">
        <f>(F439/E439)*100</f>
        <v>96.925417620317717</v>
      </c>
      <c r="H439" s="737">
        <v>0.97</v>
      </c>
      <c r="I439" s="822" t="s">
        <v>680</v>
      </c>
      <c r="J439" s="823"/>
      <c r="K439" s="823"/>
      <c r="L439" s="823"/>
      <c r="M439" s="678">
        <v>0.91</v>
      </c>
      <c r="N439" s="677">
        <v>0.9</v>
      </c>
      <c r="O439" s="568"/>
      <c r="P439" s="448"/>
      <c r="Q439" s="448"/>
      <c r="R439" s="448"/>
      <c r="S439" s="448"/>
      <c r="T439" s="448"/>
      <c r="U439" s="448"/>
      <c r="V439" s="448"/>
      <c r="W439" s="448"/>
      <c r="X439" s="448"/>
      <c r="Y439" s="448"/>
      <c r="Z439" s="448"/>
      <c r="AA439" s="448"/>
      <c r="AB439" s="266"/>
      <c r="AC439" s="266"/>
      <c r="AD439" s="266"/>
      <c r="AE439" s="266"/>
      <c r="AF439" s="266"/>
      <c r="AG439" s="266"/>
      <c r="AH439" s="266"/>
      <c r="AI439" s="266"/>
      <c r="AJ439" s="266"/>
      <c r="AK439" s="266"/>
      <c r="AL439" s="266"/>
      <c r="AM439" s="266"/>
      <c r="AN439" s="266"/>
      <c r="AO439" s="266"/>
      <c r="AP439" s="266"/>
      <c r="AQ439" s="266"/>
      <c r="AR439" s="266"/>
      <c r="AS439" s="266"/>
      <c r="AT439" s="266"/>
      <c r="AU439" s="266"/>
      <c r="AV439" s="266"/>
      <c r="AW439" s="266"/>
      <c r="AX439" s="266"/>
      <c r="AY439" s="266"/>
      <c r="AZ439" s="266"/>
      <c r="BA439" s="266"/>
      <c r="BB439" s="266"/>
      <c r="BC439" s="266"/>
      <c r="BD439" s="266"/>
      <c r="BE439" s="266"/>
      <c r="BF439" s="266"/>
      <c r="BG439" s="266"/>
      <c r="BH439" s="266"/>
      <c r="BI439" s="266"/>
      <c r="BJ439" s="266"/>
      <c r="BK439" s="266"/>
      <c r="BL439" s="266"/>
      <c r="BM439" s="266"/>
      <c r="BN439" s="266"/>
      <c r="BO439" s="266"/>
      <c r="BP439" s="266"/>
      <c r="BQ439" s="266"/>
      <c r="BR439" s="266"/>
      <c r="BS439" s="266"/>
      <c r="BT439" s="266"/>
      <c r="BU439" s="266"/>
      <c r="BV439" s="266"/>
      <c r="BW439" s="266"/>
      <c r="BX439" s="266"/>
      <c r="BY439" s="266"/>
      <c r="BZ439" s="266"/>
      <c r="CA439" s="266"/>
      <c r="CB439" s="266"/>
      <c r="CC439" s="266"/>
      <c r="CD439" s="266"/>
      <c r="CE439" s="266"/>
      <c r="CF439" s="266"/>
      <c r="CG439" s="266"/>
      <c r="CH439" s="266"/>
      <c r="CI439" s="266"/>
      <c r="CJ439" s="266"/>
      <c r="CK439" s="266"/>
      <c r="CL439" s="266"/>
      <c r="CM439" s="266"/>
      <c r="CN439" s="266"/>
      <c r="CO439" s="266"/>
      <c r="CP439" s="266"/>
      <c r="CQ439" s="266"/>
      <c r="CR439" s="266"/>
      <c r="CS439" s="266"/>
      <c r="CT439" s="266"/>
      <c r="CU439" s="266"/>
      <c r="CV439" s="266"/>
      <c r="CW439" s="266"/>
      <c r="CX439" s="266"/>
      <c r="CY439" s="266"/>
      <c r="CZ439" s="266"/>
      <c r="DA439" s="266"/>
      <c r="DB439" s="266"/>
      <c r="DC439" s="266"/>
      <c r="DD439" s="266"/>
      <c r="DE439" s="266"/>
      <c r="DF439" s="266"/>
      <c r="DG439" s="266"/>
      <c r="DH439" s="266"/>
      <c r="DI439" s="266"/>
      <c r="DJ439" s="266"/>
      <c r="DK439" s="266"/>
      <c r="DL439" s="266"/>
      <c r="DM439" s="266"/>
      <c r="DN439" s="266"/>
      <c r="DO439" s="266"/>
      <c r="DP439" s="266"/>
      <c r="DQ439" s="266"/>
      <c r="DR439" s="266"/>
      <c r="DS439" s="266"/>
      <c r="DT439" s="266"/>
      <c r="DU439" s="266"/>
      <c r="DV439" s="266"/>
      <c r="DW439" s="266"/>
      <c r="DX439" s="266"/>
      <c r="DY439" s="266"/>
      <c r="DZ439" s="266"/>
      <c r="EA439" s="266"/>
      <c r="EB439" s="266"/>
      <c r="EC439" s="266"/>
      <c r="ED439" s="266"/>
      <c r="EE439" s="266"/>
      <c r="EF439" s="266"/>
      <c r="EG439" s="266"/>
      <c r="EH439" s="266"/>
      <c r="EI439" s="266"/>
      <c r="EJ439" s="266"/>
      <c r="EK439" s="266"/>
      <c r="EL439" s="266"/>
      <c r="EM439" s="266"/>
      <c r="EN439" s="266"/>
    </row>
    <row r="440" spans="1:145" s="73" customFormat="1" ht="27.75" customHeight="1">
      <c r="B440" s="146"/>
      <c r="C440" s="177" t="s">
        <v>665</v>
      </c>
      <c r="D440" s="577" t="s">
        <v>669</v>
      </c>
      <c r="E440" s="602">
        <v>0</v>
      </c>
      <c r="F440" s="602">
        <v>0</v>
      </c>
      <c r="G440" s="585"/>
      <c r="H440" s="629"/>
      <c r="I440" s="147"/>
      <c r="J440" s="147"/>
      <c r="K440" s="147"/>
      <c r="L440" s="147"/>
      <c r="M440" s="585"/>
      <c r="N440" s="585"/>
      <c r="O440" s="328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0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0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0"/>
      <c r="DH440" s="80"/>
      <c r="DI440" s="80"/>
      <c r="DJ440" s="80"/>
      <c r="DK440" s="80"/>
      <c r="DL440" s="80"/>
      <c r="DM440" s="80"/>
      <c r="DN440" s="80"/>
      <c r="DO440" s="80"/>
      <c r="DP440" s="80"/>
      <c r="DQ440" s="80"/>
      <c r="DR440" s="80"/>
      <c r="DS440" s="80"/>
      <c r="DT440" s="80"/>
      <c r="DU440" s="80"/>
      <c r="DV440" s="80"/>
      <c r="DW440" s="80"/>
      <c r="DX440" s="80"/>
      <c r="DY440" s="80"/>
      <c r="DZ440" s="80"/>
      <c r="EA440" s="80"/>
      <c r="EB440" s="80"/>
      <c r="EC440" s="80"/>
      <c r="ED440" s="80"/>
      <c r="EE440" s="80"/>
      <c r="EF440" s="80"/>
      <c r="EG440" s="80"/>
      <c r="EH440" s="80"/>
      <c r="EI440" s="80"/>
      <c r="EJ440" s="80"/>
      <c r="EK440" s="80"/>
      <c r="EL440" s="80"/>
      <c r="EM440" s="80"/>
      <c r="EN440" s="80"/>
    </row>
    <row r="441" spans="1:145" s="73" customFormat="1" ht="27.75" customHeight="1">
      <c r="B441" s="146"/>
      <c r="C441" s="177" t="s">
        <v>666</v>
      </c>
      <c r="D441" s="577" t="s">
        <v>363</v>
      </c>
      <c r="E441" s="602">
        <f>E439-E442</f>
        <v>4613448.4000000004</v>
      </c>
      <c r="F441" s="602">
        <f>F439-F442</f>
        <v>4566677.7300000004</v>
      </c>
      <c r="G441" s="585"/>
      <c r="H441" s="629"/>
      <c r="I441" s="147"/>
      <c r="J441" s="147"/>
      <c r="K441" s="147"/>
      <c r="L441" s="147"/>
      <c r="M441" s="585"/>
      <c r="N441" s="585"/>
      <c r="O441" s="328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0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0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0"/>
      <c r="DH441" s="80"/>
      <c r="DI441" s="80"/>
      <c r="DJ441" s="80"/>
      <c r="DK441" s="80"/>
      <c r="DL441" s="80"/>
      <c r="DM441" s="80"/>
      <c r="DN441" s="80"/>
      <c r="DO441" s="80"/>
      <c r="DP441" s="80"/>
      <c r="DQ441" s="80"/>
      <c r="DR441" s="80"/>
      <c r="DS441" s="80"/>
      <c r="DT441" s="80"/>
      <c r="DU441" s="80"/>
      <c r="DV441" s="80"/>
      <c r="DW441" s="80"/>
      <c r="DX441" s="80"/>
      <c r="DY441" s="80"/>
      <c r="DZ441" s="80"/>
      <c r="EA441" s="80"/>
      <c r="EB441" s="80"/>
      <c r="EC441" s="80"/>
      <c r="ED441" s="80"/>
      <c r="EE441" s="80"/>
      <c r="EF441" s="80"/>
      <c r="EG441" s="80"/>
      <c r="EH441" s="80"/>
      <c r="EI441" s="80"/>
      <c r="EJ441" s="80"/>
      <c r="EK441" s="80"/>
      <c r="EL441" s="80"/>
      <c r="EM441" s="80"/>
      <c r="EN441" s="80"/>
    </row>
    <row r="442" spans="1:145" s="73" customFormat="1" ht="27.75" customHeight="1">
      <c r="B442" s="146"/>
      <c r="C442" s="177" t="s">
        <v>667</v>
      </c>
      <c r="D442" s="577" t="s">
        <v>670</v>
      </c>
      <c r="E442" s="602">
        <v>168000</v>
      </c>
      <c r="F442" s="602">
        <v>67761.100000000006</v>
      </c>
      <c r="G442" s="585"/>
      <c r="H442" s="629"/>
      <c r="I442" s="147"/>
      <c r="J442" s="147"/>
      <c r="K442" s="147"/>
      <c r="L442" s="147"/>
      <c r="M442" s="585"/>
      <c r="N442" s="585"/>
      <c r="O442" s="328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0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0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0"/>
      <c r="DH442" s="80"/>
      <c r="DI442" s="80"/>
      <c r="DJ442" s="80"/>
      <c r="DK442" s="80"/>
      <c r="DL442" s="80"/>
      <c r="DM442" s="80"/>
      <c r="DN442" s="80"/>
      <c r="DO442" s="80"/>
      <c r="DP442" s="80"/>
      <c r="DQ442" s="80"/>
      <c r="DR442" s="80"/>
      <c r="DS442" s="80"/>
      <c r="DT442" s="80"/>
      <c r="DU442" s="80"/>
      <c r="DV442" s="80"/>
      <c r="DW442" s="80"/>
      <c r="DX442" s="80"/>
      <c r="DY442" s="80"/>
      <c r="DZ442" s="80"/>
      <c r="EA442" s="80"/>
      <c r="EB442" s="80"/>
      <c r="EC442" s="80"/>
      <c r="ED442" s="80"/>
      <c r="EE442" s="80"/>
      <c r="EF442" s="80"/>
      <c r="EG442" s="80"/>
      <c r="EH442" s="80"/>
      <c r="EI442" s="80"/>
      <c r="EJ442" s="80"/>
      <c r="EK442" s="80"/>
      <c r="EL442" s="80"/>
      <c r="EM442" s="80"/>
      <c r="EN442" s="80"/>
    </row>
    <row r="443" spans="1:145" s="73" customFormat="1" ht="27.75" customHeight="1">
      <c r="B443" s="146"/>
      <c r="C443" s="177" t="s">
        <v>668</v>
      </c>
      <c r="D443" s="577" t="s">
        <v>671</v>
      </c>
      <c r="E443" s="602">
        <v>0</v>
      </c>
      <c r="F443" s="602">
        <v>0</v>
      </c>
      <c r="G443" s="585"/>
      <c r="H443" s="629"/>
      <c r="I443" s="147"/>
      <c r="J443" s="147"/>
      <c r="K443" s="147"/>
      <c r="L443" s="147"/>
      <c r="M443" s="585"/>
      <c r="N443" s="585"/>
      <c r="O443" s="328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0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0"/>
      <c r="DH443" s="80"/>
      <c r="DI443" s="80"/>
      <c r="DJ443" s="80"/>
      <c r="DK443" s="80"/>
      <c r="DL443" s="80"/>
      <c r="DM443" s="80"/>
      <c r="DN443" s="80"/>
      <c r="DO443" s="80"/>
      <c r="DP443" s="80"/>
      <c r="DQ443" s="80"/>
      <c r="DR443" s="80"/>
      <c r="DS443" s="80"/>
      <c r="DT443" s="80"/>
      <c r="DU443" s="80"/>
      <c r="DV443" s="80"/>
      <c r="DW443" s="80"/>
      <c r="DX443" s="80"/>
      <c r="DY443" s="80"/>
      <c r="DZ443" s="80"/>
      <c r="EA443" s="80"/>
      <c r="EB443" s="80"/>
      <c r="EC443" s="80"/>
      <c r="ED443" s="80"/>
      <c r="EE443" s="80"/>
      <c r="EF443" s="80"/>
      <c r="EG443" s="80"/>
      <c r="EH443" s="80"/>
      <c r="EI443" s="80"/>
      <c r="EJ443" s="80"/>
      <c r="EK443" s="80"/>
      <c r="EL443" s="80"/>
      <c r="EM443" s="80"/>
      <c r="EN443" s="80"/>
    </row>
    <row r="444" spans="1:145" s="73" customFormat="1" ht="50.25" customHeight="1">
      <c r="B444" s="146"/>
      <c r="C444" s="740" t="s">
        <v>803</v>
      </c>
      <c r="D444" s="829"/>
      <c r="E444" s="829"/>
      <c r="F444" s="829"/>
      <c r="G444" s="829"/>
      <c r="H444" s="829"/>
      <c r="I444" s="829"/>
      <c r="J444" s="829"/>
      <c r="K444" s="829"/>
      <c r="L444" s="829"/>
      <c r="M444" s="829"/>
      <c r="N444" s="830"/>
      <c r="O444" s="328"/>
      <c r="P444" s="442"/>
      <c r="Q444" s="442"/>
      <c r="R444" s="442"/>
      <c r="S444" s="442"/>
      <c r="T444" s="442"/>
      <c r="U444" s="442"/>
      <c r="V444" s="442"/>
      <c r="W444" s="442"/>
      <c r="X444" s="66"/>
      <c r="Y444" s="66"/>
      <c r="Z444" s="66"/>
      <c r="AA444" s="66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0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0"/>
      <c r="DH444" s="80"/>
      <c r="DI444" s="80"/>
      <c r="DJ444" s="80"/>
      <c r="DK444" s="80"/>
      <c r="DL444" s="80"/>
      <c r="DM444" s="80"/>
      <c r="DN444" s="80"/>
      <c r="DO444" s="80"/>
      <c r="DP444" s="80"/>
      <c r="DQ444" s="80"/>
      <c r="DR444" s="80"/>
      <c r="DS444" s="80"/>
      <c r="DT444" s="80"/>
      <c r="DU444" s="80"/>
      <c r="DV444" s="80"/>
      <c r="DW444" s="80"/>
      <c r="DX444" s="80"/>
      <c r="DY444" s="80"/>
      <c r="DZ444" s="80"/>
      <c r="EA444" s="80"/>
      <c r="EB444" s="80"/>
      <c r="EC444" s="80"/>
      <c r="ED444" s="80"/>
      <c r="EE444" s="80"/>
      <c r="EF444" s="80"/>
      <c r="EG444" s="80"/>
      <c r="EH444" s="80"/>
      <c r="EI444" s="80"/>
      <c r="EJ444" s="80"/>
      <c r="EK444" s="80"/>
      <c r="EL444" s="80"/>
      <c r="EM444" s="80"/>
      <c r="EN444" s="80"/>
    </row>
    <row r="445" spans="1:145" s="23" customFormat="1" ht="50.25" customHeight="1">
      <c r="B445" s="125" t="s">
        <v>563</v>
      </c>
      <c r="C445" s="792" t="s">
        <v>564</v>
      </c>
      <c r="D445" s="793"/>
      <c r="E445" s="793"/>
      <c r="F445" s="793"/>
      <c r="G445" s="793"/>
      <c r="H445" s="793"/>
      <c r="I445" s="793"/>
      <c r="J445" s="793"/>
      <c r="K445" s="793"/>
      <c r="L445" s="793"/>
      <c r="M445" s="793"/>
      <c r="N445" s="817"/>
      <c r="O445" s="420"/>
      <c r="P445" s="421"/>
      <c r="Q445" s="421"/>
      <c r="R445" s="421"/>
      <c r="S445" s="421"/>
      <c r="T445" s="421"/>
      <c r="U445" s="421"/>
      <c r="V445" s="421"/>
      <c r="W445" s="421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6"/>
      <c r="CH445" s="66"/>
      <c r="CI445" s="66"/>
      <c r="CJ445" s="66"/>
      <c r="CK445" s="66"/>
      <c r="CL445" s="66"/>
      <c r="CM445" s="66"/>
      <c r="CN445" s="66"/>
      <c r="CO445" s="66"/>
      <c r="CP445" s="66"/>
      <c r="CQ445" s="66"/>
      <c r="CR445" s="66"/>
      <c r="CS445" s="66"/>
      <c r="CT445" s="66"/>
      <c r="CU445" s="66"/>
      <c r="CV445" s="66"/>
      <c r="CW445" s="66"/>
      <c r="CX445" s="66"/>
      <c r="CY445" s="66"/>
      <c r="CZ445" s="66"/>
      <c r="DA445" s="66"/>
      <c r="DB445" s="66"/>
      <c r="DC445" s="66"/>
      <c r="DD445" s="66"/>
      <c r="DE445" s="66"/>
      <c r="DF445" s="66"/>
      <c r="DG445" s="66"/>
      <c r="DH445" s="66"/>
      <c r="DI445" s="66"/>
      <c r="DJ445" s="66"/>
      <c r="DK445" s="66"/>
      <c r="DL445" s="66"/>
      <c r="DM445" s="66"/>
      <c r="DN445" s="66"/>
      <c r="DO445" s="66"/>
      <c r="DP445" s="66"/>
      <c r="DQ445" s="66"/>
      <c r="DR445" s="66"/>
      <c r="DS445" s="66"/>
      <c r="DT445" s="66"/>
      <c r="DU445" s="66"/>
      <c r="DV445" s="66"/>
      <c r="DW445" s="66"/>
      <c r="DX445" s="66"/>
      <c r="DY445" s="66"/>
      <c r="DZ445" s="66"/>
      <c r="EA445" s="66"/>
      <c r="EB445" s="66"/>
      <c r="EC445" s="66"/>
      <c r="ED445" s="66"/>
      <c r="EE445" s="66"/>
      <c r="EF445" s="66"/>
      <c r="EG445" s="66"/>
      <c r="EH445" s="66"/>
      <c r="EI445" s="66"/>
      <c r="EJ445" s="66"/>
      <c r="EK445" s="66"/>
      <c r="EL445" s="66"/>
      <c r="EM445" s="66"/>
      <c r="EN445" s="66"/>
    </row>
    <row r="446" spans="1:145" s="23" customFormat="1" ht="33" customHeight="1">
      <c r="B446" s="419"/>
      <c r="C446" s="826" t="s">
        <v>565</v>
      </c>
      <c r="D446" s="827"/>
      <c r="E446" s="827"/>
      <c r="F446" s="827"/>
      <c r="G446" s="827"/>
      <c r="H446" s="827"/>
      <c r="I446" s="827"/>
      <c r="J446" s="827"/>
      <c r="K446" s="827"/>
      <c r="L446" s="827"/>
      <c r="M446" s="827"/>
      <c r="N446" s="828"/>
      <c r="O446" s="420"/>
      <c r="P446" s="421"/>
      <c r="Q446" s="421"/>
      <c r="R446" s="421"/>
      <c r="S446" s="421"/>
      <c r="T446" s="421"/>
      <c r="U446" s="421"/>
      <c r="V446" s="421"/>
      <c r="W446" s="421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6"/>
      <c r="CH446" s="66"/>
      <c r="CI446" s="66"/>
      <c r="CJ446" s="66"/>
      <c r="CK446" s="66"/>
      <c r="CL446" s="66"/>
      <c r="CM446" s="66"/>
      <c r="CN446" s="66"/>
      <c r="CO446" s="66"/>
      <c r="CP446" s="66"/>
      <c r="CQ446" s="66"/>
      <c r="CR446" s="66"/>
      <c r="CS446" s="66"/>
      <c r="CT446" s="66"/>
      <c r="CU446" s="66"/>
      <c r="CV446" s="66"/>
      <c r="CW446" s="66"/>
      <c r="CX446" s="66"/>
      <c r="CY446" s="66"/>
      <c r="CZ446" s="66"/>
      <c r="DA446" s="66"/>
      <c r="DB446" s="66"/>
      <c r="DC446" s="66"/>
      <c r="DD446" s="66"/>
      <c r="DE446" s="66"/>
      <c r="DF446" s="66"/>
      <c r="DG446" s="66"/>
      <c r="DH446" s="66"/>
      <c r="DI446" s="66"/>
      <c r="DJ446" s="66"/>
      <c r="DK446" s="66"/>
      <c r="DL446" s="66"/>
      <c r="DM446" s="66"/>
      <c r="DN446" s="66"/>
      <c r="DO446" s="66"/>
      <c r="DP446" s="66"/>
      <c r="DQ446" s="66"/>
      <c r="DR446" s="66"/>
      <c r="DS446" s="66"/>
      <c r="DT446" s="66"/>
      <c r="DU446" s="66"/>
      <c r="DV446" s="66"/>
      <c r="DW446" s="66"/>
      <c r="DX446" s="66"/>
      <c r="DY446" s="66"/>
      <c r="DZ446" s="66"/>
      <c r="EA446" s="66"/>
      <c r="EB446" s="66"/>
      <c r="EC446" s="66"/>
      <c r="ED446" s="66"/>
      <c r="EE446" s="66"/>
      <c r="EF446" s="66"/>
      <c r="EG446" s="66"/>
      <c r="EH446" s="66"/>
      <c r="EI446" s="66"/>
      <c r="EJ446" s="66"/>
      <c r="EK446" s="66"/>
      <c r="EL446" s="66"/>
      <c r="EM446" s="66"/>
      <c r="EN446" s="66"/>
    </row>
    <row r="447" spans="1:145" s="23" customFormat="1" ht="24.75" customHeight="1">
      <c r="B447" s="419"/>
      <c r="C447" s="826" t="s">
        <v>566</v>
      </c>
      <c r="D447" s="827"/>
      <c r="E447" s="827"/>
      <c r="F447" s="827"/>
      <c r="G447" s="827"/>
      <c r="H447" s="827"/>
      <c r="I447" s="827"/>
      <c r="J447" s="827"/>
      <c r="K447" s="827"/>
      <c r="L447" s="827"/>
      <c r="M447" s="827"/>
      <c r="N447" s="828"/>
      <c r="O447" s="420"/>
      <c r="P447" s="421"/>
      <c r="Q447" s="421"/>
      <c r="R447" s="421"/>
      <c r="S447" s="421"/>
      <c r="T447" s="421"/>
      <c r="U447" s="421"/>
      <c r="V447" s="421"/>
      <c r="W447" s="421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6"/>
      <c r="CH447" s="66"/>
      <c r="CI447" s="66"/>
      <c r="CJ447" s="66"/>
      <c r="CK447" s="66"/>
      <c r="CL447" s="66"/>
      <c r="CM447" s="66"/>
      <c r="CN447" s="66"/>
      <c r="CO447" s="66"/>
      <c r="CP447" s="66"/>
      <c r="CQ447" s="66"/>
      <c r="CR447" s="66"/>
      <c r="CS447" s="66"/>
      <c r="CT447" s="66"/>
      <c r="CU447" s="66"/>
      <c r="CV447" s="66"/>
      <c r="CW447" s="66"/>
      <c r="CX447" s="66"/>
      <c r="CY447" s="66"/>
      <c r="CZ447" s="66"/>
      <c r="DA447" s="66"/>
      <c r="DB447" s="66"/>
      <c r="DC447" s="66"/>
      <c r="DD447" s="66"/>
      <c r="DE447" s="66"/>
      <c r="DF447" s="66"/>
      <c r="DG447" s="66"/>
      <c r="DH447" s="66"/>
      <c r="DI447" s="66"/>
      <c r="DJ447" s="66"/>
      <c r="DK447" s="66"/>
      <c r="DL447" s="66"/>
      <c r="DM447" s="66"/>
      <c r="DN447" s="66"/>
      <c r="DO447" s="66"/>
      <c r="DP447" s="66"/>
      <c r="DQ447" s="66"/>
      <c r="DR447" s="66"/>
      <c r="DS447" s="66"/>
      <c r="DT447" s="66"/>
      <c r="DU447" s="66"/>
      <c r="DV447" s="66"/>
      <c r="DW447" s="66"/>
      <c r="DX447" s="66"/>
      <c r="DY447" s="66"/>
      <c r="DZ447" s="66"/>
      <c r="EA447" s="66"/>
      <c r="EB447" s="66"/>
      <c r="EC447" s="66"/>
      <c r="ED447" s="66"/>
      <c r="EE447" s="66"/>
      <c r="EF447" s="66"/>
      <c r="EG447" s="66"/>
      <c r="EH447" s="66"/>
      <c r="EI447" s="66"/>
      <c r="EJ447" s="66"/>
      <c r="EK447" s="66"/>
      <c r="EL447" s="66"/>
      <c r="EM447" s="66"/>
      <c r="EN447" s="66"/>
    </row>
    <row r="448" spans="1:145" s="23" customFormat="1" ht="92.25" customHeight="1">
      <c r="B448" s="8" t="s">
        <v>569</v>
      </c>
      <c r="C448" s="424" t="s">
        <v>568</v>
      </c>
      <c r="D448" s="483" t="s">
        <v>775</v>
      </c>
      <c r="E448" s="251">
        <v>3359325</v>
      </c>
      <c r="F448" s="251">
        <v>3359325</v>
      </c>
      <c r="G448" s="251">
        <v>100</v>
      </c>
      <c r="H448" s="513">
        <v>1</v>
      </c>
      <c r="I448" s="422" t="s">
        <v>567</v>
      </c>
      <c r="J448" s="423" t="s">
        <v>168</v>
      </c>
      <c r="K448" s="423">
        <v>3</v>
      </c>
      <c r="L448" s="423">
        <v>3</v>
      </c>
      <c r="M448" s="423">
        <v>100</v>
      </c>
      <c r="N448" s="454">
        <v>1</v>
      </c>
      <c r="O448" s="420"/>
      <c r="P448" s="421"/>
      <c r="Q448" s="421"/>
      <c r="R448" s="421"/>
      <c r="S448" s="421"/>
      <c r="T448" s="421"/>
      <c r="U448" s="421"/>
      <c r="V448" s="421"/>
      <c r="W448" s="421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6"/>
      <c r="CH448" s="66"/>
      <c r="CI448" s="66"/>
      <c r="CJ448" s="66"/>
      <c r="CK448" s="66"/>
      <c r="CL448" s="66"/>
      <c r="CM448" s="66"/>
      <c r="CN448" s="66"/>
      <c r="CO448" s="66"/>
      <c r="CP448" s="66"/>
      <c r="CQ448" s="66"/>
      <c r="CR448" s="66"/>
      <c r="CS448" s="66"/>
      <c r="CT448" s="66"/>
      <c r="CU448" s="66"/>
      <c r="CV448" s="66"/>
      <c r="CW448" s="66"/>
      <c r="CX448" s="66"/>
      <c r="CY448" s="66"/>
      <c r="CZ448" s="66"/>
      <c r="DA448" s="66"/>
      <c r="DB448" s="66"/>
      <c r="DC448" s="66"/>
      <c r="DD448" s="66"/>
      <c r="DE448" s="66"/>
      <c r="DF448" s="66"/>
      <c r="DG448" s="66"/>
      <c r="DH448" s="66"/>
      <c r="DI448" s="66"/>
      <c r="DJ448" s="66"/>
      <c r="DK448" s="66"/>
      <c r="DL448" s="66"/>
      <c r="DM448" s="66"/>
      <c r="DN448" s="66"/>
      <c r="DO448" s="66"/>
      <c r="DP448" s="66"/>
      <c r="DQ448" s="66"/>
      <c r="DR448" s="66"/>
      <c r="DS448" s="66"/>
      <c r="DT448" s="66"/>
      <c r="DU448" s="66"/>
      <c r="DV448" s="66"/>
      <c r="DW448" s="66"/>
      <c r="DX448" s="66"/>
      <c r="DY448" s="66"/>
      <c r="DZ448" s="66"/>
      <c r="EA448" s="66"/>
      <c r="EB448" s="66"/>
      <c r="EC448" s="66"/>
      <c r="ED448" s="66"/>
      <c r="EE448" s="66"/>
      <c r="EF448" s="66"/>
      <c r="EG448" s="66"/>
      <c r="EH448" s="66"/>
      <c r="EI448" s="66"/>
      <c r="EJ448" s="66"/>
      <c r="EK448" s="66"/>
      <c r="EL448" s="66"/>
      <c r="EM448" s="66"/>
      <c r="EN448" s="66"/>
    </row>
    <row r="449" spans="1:144" s="649" customFormat="1" ht="39.75" customHeight="1">
      <c r="B449" s="679"/>
      <c r="C449" s="674" t="s">
        <v>173</v>
      </c>
      <c r="D449" s="675"/>
      <c r="E449" s="680">
        <f>E448+E434</f>
        <v>3359325</v>
      </c>
      <c r="F449" s="680">
        <f>F448+F434</f>
        <v>3359325</v>
      </c>
      <c r="G449" s="576">
        <f>(F449/E449)*100</f>
        <v>100</v>
      </c>
      <c r="H449" s="737">
        <v>1</v>
      </c>
      <c r="I449" s="822" t="s">
        <v>174</v>
      </c>
      <c r="J449" s="823"/>
      <c r="K449" s="823"/>
      <c r="L449" s="823"/>
      <c r="M449" s="681">
        <v>1</v>
      </c>
      <c r="N449" s="677">
        <v>1</v>
      </c>
      <c r="O449" s="682"/>
      <c r="P449" s="448"/>
      <c r="Q449" s="448"/>
      <c r="R449" s="448"/>
      <c r="S449" s="448"/>
      <c r="T449" s="448"/>
      <c r="U449" s="448"/>
      <c r="V449" s="448"/>
      <c r="W449" s="448"/>
      <c r="X449" s="448"/>
      <c r="Y449" s="448"/>
      <c r="Z449" s="448"/>
      <c r="AA449" s="448"/>
      <c r="AB449" s="448"/>
      <c r="AC449" s="448"/>
      <c r="AD449" s="448"/>
      <c r="AE449" s="448"/>
      <c r="AF449" s="448"/>
      <c r="AG449" s="448"/>
      <c r="AH449" s="448"/>
      <c r="AI449" s="448"/>
      <c r="AJ449" s="448"/>
      <c r="AK449" s="448"/>
      <c r="AL449" s="448"/>
      <c r="AM449" s="448"/>
      <c r="AN449" s="448"/>
      <c r="AO449" s="448"/>
      <c r="AP449" s="448"/>
      <c r="AQ449" s="448"/>
      <c r="AR449" s="448"/>
      <c r="AS449" s="448"/>
      <c r="AT449" s="448"/>
      <c r="AU449" s="448"/>
      <c r="AV449" s="448"/>
      <c r="AW449" s="448"/>
      <c r="AX449" s="448"/>
      <c r="AY449" s="448"/>
      <c r="AZ449" s="448"/>
      <c r="BA449" s="448"/>
      <c r="BB449" s="448"/>
      <c r="BC449" s="448"/>
      <c r="BD449" s="448"/>
      <c r="BE449" s="448"/>
      <c r="BF449" s="448"/>
      <c r="BG449" s="448"/>
      <c r="BH449" s="448"/>
      <c r="BI449" s="448"/>
      <c r="BJ449" s="448"/>
      <c r="BK449" s="448"/>
      <c r="BL449" s="448"/>
      <c r="BM449" s="448"/>
      <c r="BN449" s="448"/>
      <c r="BO449" s="448"/>
      <c r="BP449" s="448"/>
      <c r="BQ449" s="448"/>
      <c r="BR449" s="448"/>
      <c r="BS449" s="448"/>
      <c r="BT449" s="448"/>
      <c r="BU449" s="448"/>
      <c r="BV449" s="448"/>
      <c r="BW449" s="448"/>
      <c r="BX449" s="448"/>
      <c r="BY449" s="448"/>
      <c r="BZ449" s="448"/>
      <c r="CA449" s="448"/>
      <c r="CB449" s="448"/>
      <c r="CC449" s="448"/>
      <c r="CD449" s="448"/>
      <c r="CE449" s="448"/>
      <c r="CF449" s="448"/>
      <c r="CG449" s="448"/>
      <c r="CH449" s="448"/>
      <c r="CI449" s="448"/>
      <c r="CJ449" s="448"/>
      <c r="CK449" s="448"/>
      <c r="CL449" s="448"/>
      <c r="CM449" s="448"/>
      <c r="CN449" s="448"/>
      <c r="CO449" s="448"/>
      <c r="CP449" s="448"/>
      <c r="CQ449" s="448"/>
      <c r="CR449" s="448"/>
      <c r="CS449" s="448"/>
      <c r="CT449" s="448"/>
      <c r="CU449" s="448"/>
      <c r="CV449" s="448"/>
      <c r="CW449" s="448"/>
      <c r="CX449" s="448"/>
      <c r="CY449" s="448"/>
      <c r="CZ449" s="448"/>
      <c r="DA449" s="448"/>
      <c r="DB449" s="448"/>
      <c r="DC449" s="448"/>
      <c r="DD449" s="448"/>
      <c r="DE449" s="448"/>
      <c r="DF449" s="448"/>
      <c r="DG449" s="448"/>
      <c r="DH449" s="448"/>
      <c r="DI449" s="448"/>
      <c r="DJ449" s="448"/>
      <c r="DK449" s="448"/>
      <c r="DL449" s="448"/>
      <c r="DM449" s="448"/>
      <c r="DN449" s="448"/>
      <c r="DO449" s="448"/>
      <c r="DP449" s="448"/>
      <c r="DQ449" s="448"/>
      <c r="DR449" s="448"/>
      <c r="DS449" s="448"/>
      <c r="DT449" s="448"/>
      <c r="DU449" s="448"/>
      <c r="DV449" s="448"/>
      <c r="DW449" s="448"/>
      <c r="DX449" s="448"/>
      <c r="DY449" s="448"/>
      <c r="DZ449" s="448"/>
      <c r="EA449" s="448"/>
      <c r="EB449" s="448"/>
      <c r="EC449" s="448"/>
      <c r="ED449" s="448"/>
      <c r="EE449" s="448"/>
      <c r="EF449" s="448"/>
      <c r="EG449" s="448"/>
      <c r="EH449" s="448"/>
      <c r="EI449" s="448"/>
      <c r="EJ449" s="448"/>
      <c r="EK449" s="448"/>
      <c r="EL449" s="448"/>
      <c r="EM449" s="448"/>
      <c r="EN449" s="448"/>
    </row>
    <row r="450" spans="1:144" s="23" customFormat="1" ht="28.5" customHeight="1">
      <c r="B450" s="419"/>
      <c r="C450" s="177" t="s">
        <v>665</v>
      </c>
      <c r="D450" s="577" t="s">
        <v>669</v>
      </c>
      <c r="E450" s="602">
        <v>2494297.73</v>
      </c>
      <c r="F450" s="602">
        <v>2494297.73</v>
      </c>
      <c r="G450" s="630"/>
      <c r="H450" s="631"/>
      <c r="I450" s="147"/>
      <c r="J450" s="147"/>
      <c r="K450" s="147"/>
      <c r="L450" s="147"/>
      <c r="M450" s="418"/>
      <c r="N450" s="632"/>
      <c r="O450" s="420"/>
      <c r="P450" s="421"/>
      <c r="Q450" s="421"/>
      <c r="R450" s="421"/>
      <c r="S450" s="421"/>
      <c r="T450" s="421"/>
      <c r="U450" s="421"/>
      <c r="V450" s="421"/>
      <c r="W450" s="421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  <c r="CA450" s="66"/>
      <c r="CB450" s="66"/>
      <c r="CC450" s="66"/>
      <c r="CD450" s="66"/>
      <c r="CE450" s="66"/>
      <c r="CF450" s="66"/>
      <c r="CG450" s="66"/>
      <c r="CH450" s="66"/>
      <c r="CI450" s="66"/>
      <c r="CJ450" s="66"/>
      <c r="CK450" s="66"/>
      <c r="CL450" s="66"/>
      <c r="CM450" s="66"/>
      <c r="CN450" s="66"/>
      <c r="CO450" s="66"/>
      <c r="CP450" s="66"/>
      <c r="CQ450" s="66"/>
      <c r="CR450" s="66"/>
      <c r="CS450" s="66"/>
      <c r="CT450" s="66"/>
      <c r="CU450" s="66"/>
      <c r="CV450" s="66"/>
      <c r="CW450" s="66"/>
      <c r="CX450" s="66"/>
      <c r="CY450" s="66"/>
      <c r="CZ450" s="66"/>
      <c r="DA450" s="66"/>
      <c r="DB450" s="66"/>
      <c r="DC450" s="66"/>
      <c r="DD450" s="66"/>
      <c r="DE450" s="66"/>
      <c r="DF450" s="66"/>
      <c r="DG450" s="66"/>
      <c r="DH450" s="66"/>
      <c r="DI450" s="66"/>
      <c r="DJ450" s="66"/>
      <c r="DK450" s="66"/>
      <c r="DL450" s="66"/>
      <c r="DM450" s="66"/>
      <c r="DN450" s="66"/>
      <c r="DO450" s="66"/>
      <c r="DP450" s="66"/>
      <c r="DQ450" s="66"/>
      <c r="DR450" s="66"/>
      <c r="DS450" s="66"/>
      <c r="DT450" s="66"/>
      <c r="DU450" s="66"/>
      <c r="DV450" s="66"/>
      <c r="DW450" s="66"/>
      <c r="DX450" s="66"/>
      <c r="DY450" s="66"/>
      <c r="DZ450" s="66"/>
      <c r="EA450" s="66"/>
      <c r="EB450" s="66"/>
      <c r="EC450" s="66"/>
      <c r="ED450" s="66"/>
      <c r="EE450" s="66"/>
      <c r="EF450" s="66"/>
      <c r="EG450" s="66"/>
      <c r="EH450" s="66"/>
      <c r="EI450" s="66"/>
      <c r="EJ450" s="66"/>
      <c r="EK450" s="66"/>
      <c r="EL450" s="66"/>
      <c r="EM450" s="66"/>
      <c r="EN450" s="66"/>
    </row>
    <row r="451" spans="1:144" s="23" customFormat="1" ht="27.75" customHeight="1">
      <c r="B451" s="419"/>
      <c r="C451" s="177" t="s">
        <v>666</v>
      </c>
      <c r="D451" s="577" t="s">
        <v>363</v>
      </c>
      <c r="E451" s="602">
        <v>831434.02</v>
      </c>
      <c r="F451" s="602">
        <v>831434.02</v>
      </c>
      <c r="G451" s="630"/>
      <c r="H451" s="631"/>
      <c r="I451" s="147"/>
      <c r="J451" s="147"/>
      <c r="K451" s="147"/>
      <c r="L451" s="147"/>
      <c r="M451" s="418"/>
      <c r="N451" s="632"/>
      <c r="O451" s="420"/>
      <c r="P451" s="421"/>
      <c r="Q451" s="421"/>
      <c r="R451" s="421"/>
      <c r="S451" s="421"/>
      <c r="T451" s="421"/>
      <c r="U451" s="421"/>
      <c r="V451" s="421"/>
      <c r="W451" s="421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6"/>
      <c r="CH451" s="66"/>
      <c r="CI451" s="66"/>
      <c r="CJ451" s="66"/>
      <c r="CK451" s="66"/>
      <c r="CL451" s="66"/>
      <c r="CM451" s="66"/>
      <c r="CN451" s="66"/>
      <c r="CO451" s="66"/>
      <c r="CP451" s="66"/>
      <c r="CQ451" s="66"/>
      <c r="CR451" s="66"/>
      <c r="CS451" s="66"/>
      <c r="CT451" s="66"/>
      <c r="CU451" s="66"/>
      <c r="CV451" s="66"/>
      <c r="CW451" s="66"/>
      <c r="CX451" s="66"/>
      <c r="CY451" s="66"/>
      <c r="CZ451" s="66"/>
      <c r="DA451" s="66"/>
      <c r="DB451" s="66"/>
      <c r="DC451" s="66"/>
      <c r="DD451" s="66"/>
      <c r="DE451" s="66"/>
      <c r="DF451" s="66"/>
      <c r="DG451" s="66"/>
      <c r="DH451" s="66"/>
      <c r="DI451" s="66"/>
      <c r="DJ451" s="66"/>
      <c r="DK451" s="66"/>
      <c r="DL451" s="66"/>
      <c r="DM451" s="66"/>
      <c r="DN451" s="66"/>
      <c r="DO451" s="66"/>
      <c r="DP451" s="66"/>
      <c r="DQ451" s="66"/>
      <c r="DR451" s="66"/>
      <c r="DS451" s="66"/>
      <c r="DT451" s="66"/>
      <c r="DU451" s="66"/>
      <c r="DV451" s="66"/>
      <c r="DW451" s="66"/>
      <c r="DX451" s="66"/>
      <c r="DY451" s="66"/>
      <c r="DZ451" s="66"/>
      <c r="EA451" s="66"/>
      <c r="EB451" s="66"/>
      <c r="EC451" s="66"/>
      <c r="ED451" s="66"/>
      <c r="EE451" s="66"/>
      <c r="EF451" s="66"/>
      <c r="EG451" s="66"/>
      <c r="EH451" s="66"/>
      <c r="EI451" s="66"/>
      <c r="EJ451" s="66"/>
      <c r="EK451" s="66"/>
      <c r="EL451" s="66"/>
      <c r="EM451" s="66"/>
      <c r="EN451" s="66"/>
    </row>
    <row r="452" spans="1:144" s="23" customFormat="1" ht="36.75" customHeight="1">
      <c r="B452" s="419"/>
      <c r="C452" s="177" t="s">
        <v>667</v>
      </c>
      <c r="D452" s="577" t="s">
        <v>670</v>
      </c>
      <c r="E452" s="602">
        <v>33593.25</v>
      </c>
      <c r="F452" s="602">
        <v>33593.25</v>
      </c>
      <c r="G452" s="630"/>
      <c r="H452" s="631"/>
      <c r="I452" s="147"/>
      <c r="J452" s="147"/>
      <c r="K452" s="147"/>
      <c r="L452" s="147"/>
      <c r="M452" s="418"/>
      <c r="N452" s="632"/>
      <c r="O452" s="420"/>
      <c r="P452" s="421"/>
      <c r="Q452" s="421"/>
      <c r="R452" s="421"/>
      <c r="S452" s="421"/>
      <c r="T452" s="421"/>
      <c r="U452" s="421"/>
      <c r="V452" s="421"/>
      <c r="W452" s="421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6"/>
      <c r="CJ452" s="66"/>
      <c r="CK452" s="66"/>
      <c r="CL452" s="66"/>
      <c r="CM452" s="66"/>
      <c r="CN452" s="66"/>
      <c r="CO452" s="66"/>
      <c r="CP452" s="66"/>
      <c r="CQ452" s="66"/>
      <c r="CR452" s="66"/>
      <c r="CS452" s="66"/>
      <c r="CT452" s="66"/>
      <c r="CU452" s="66"/>
      <c r="CV452" s="66"/>
      <c r="CW452" s="66"/>
      <c r="CX452" s="66"/>
      <c r="CY452" s="66"/>
      <c r="CZ452" s="66"/>
      <c r="DA452" s="66"/>
      <c r="DB452" s="66"/>
      <c r="DC452" s="66"/>
      <c r="DD452" s="66"/>
      <c r="DE452" s="66"/>
      <c r="DF452" s="66"/>
      <c r="DG452" s="66"/>
      <c r="DH452" s="66"/>
      <c r="DI452" s="66"/>
      <c r="DJ452" s="66"/>
      <c r="DK452" s="66"/>
      <c r="DL452" s="66"/>
      <c r="DM452" s="66"/>
      <c r="DN452" s="66"/>
      <c r="DO452" s="66"/>
      <c r="DP452" s="66"/>
      <c r="DQ452" s="66"/>
      <c r="DR452" s="66"/>
      <c r="DS452" s="66"/>
      <c r="DT452" s="66"/>
      <c r="DU452" s="66"/>
      <c r="DV452" s="66"/>
      <c r="DW452" s="66"/>
      <c r="DX452" s="66"/>
      <c r="DY452" s="66"/>
      <c r="DZ452" s="66"/>
      <c r="EA452" s="66"/>
      <c r="EB452" s="66"/>
      <c r="EC452" s="66"/>
      <c r="ED452" s="66"/>
      <c r="EE452" s="66"/>
      <c r="EF452" s="66"/>
      <c r="EG452" s="66"/>
      <c r="EH452" s="66"/>
      <c r="EI452" s="66"/>
      <c r="EJ452" s="66"/>
      <c r="EK452" s="66"/>
      <c r="EL452" s="66"/>
      <c r="EM452" s="66"/>
      <c r="EN452" s="66"/>
    </row>
    <row r="453" spans="1:144" s="23" customFormat="1" ht="26.25" customHeight="1">
      <c r="B453" s="419"/>
      <c r="C453" s="177" t="s">
        <v>668</v>
      </c>
      <c r="D453" s="577" t="s">
        <v>671</v>
      </c>
      <c r="E453" s="602">
        <v>0</v>
      </c>
      <c r="F453" s="602">
        <v>0</v>
      </c>
      <c r="G453" s="630"/>
      <c r="H453" s="631"/>
      <c r="I453" s="147"/>
      <c r="J453" s="147"/>
      <c r="K453" s="147"/>
      <c r="L453" s="147"/>
      <c r="M453" s="418"/>
      <c r="N453" s="632"/>
      <c r="O453" s="420"/>
      <c r="P453" s="421"/>
      <c r="Q453" s="421"/>
      <c r="R453" s="421"/>
      <c r="S453" s="421"/>
      <c r="T453" s="421"/>
      <c r="U453" s="421"/>
      <c r="V453" s="421"/>
      <c r="W453" s="421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6"/>
      <c r="CH453" s="66"/>
      <c r="CI453" s="66"/>
      <c r="CJ453" s="66"/>
      <c r="CK453" s="66"/>
      <c r="CL453" s="66"/>
      <c r="CM453" s="66"/>
      <c r="CN453" s="66"/>
      <c r="CO453" s="66"/>
      <c r="CP453" s="66"/>
      <c r="CQ453" s="66"/>
      <c r="CR453" s="66"/>
      <c r="CS453" s="66"/>
      <c r="CT453" s="66"/>
      <c r="CU453" s="66"/>
      <c r="CV453" s="66"/>
      <c r="CW453" s="66"/>
      <c r="CX453" s="66"/>
      <c r="CY453" s="66"/>
      <c r="CZ453" s="66"/>
      <c r="DA453" s="66"/>
      <c r="DB453" s="66"/>
      <c r="DC453" s="66"/>
      <c r="DD453" s="66"/>
      <c r="DE453" s="66"/>
      <c r="DF453" s="66"/>
      <c r="DG453" s="66"/>
      <c r="DH453" s="66"/>
      <c r="DI453" s="66"/>
      <c r="DJ453" s="66"/>
      <c r="DK453" s="66"/>
      <c r="DL453" s="66"/>
      <c r="DM453" s="66"/>
      <c r="DN453" s="66"/>
      <c r="DO453" s="66"/>
      <c r="DP453" s="66"/>
      <c r="DQ453" s="66"/>
      <c r="DR453" s="66"/>
      <c r="DS453" s="66"/>
      <c r="DT453" s="66"/>
      <c r="DU453" s="66"/>
      <c r="DV453" s="66"/>
      <c r="DW453" s="66"/>
      <c r="DX453" s="66"/>
      <c r="DY453" s="66"/>
      <c r="DZ453" s="66"/>
      <c r="EA453" s="66"/>
      <c r="EB453" s="66"/>
      <c r="EC453" s="66"/>
      <c r="ED453" s="66"/>
      <c r="EE453" s="66"/>
      <c r="EF453" s="66"/>
      <c r="EG453" s="66"/>
      <c r="EH453" s="66"/>
      <c r="EI453" s="66"/>
      <c r="EJ453" s="66"/>
      <c r="EK453" s="66"/>
      <c r="EL453" s="66"/>
      <c r="EM453" s="66"/>
      <c r="EN453" s="66"/>
    </row>
    <row r="454" spans="1:144" s="23" customFormat="1" ht="54" customHeight="1">
      <c r="B454" s="419"/>
      <c r="C454" s="740" t="s">
        <v>570</v>
      </c>
      <c r="D454" s="829"/>
      <c r="E454" s="829"/>
      <c r="F454" s="829"/>
      <c r="G454" s="829"/>
      <c r="H454" s="829"/>
      <c r="I454" s="829"/>
      <c r="J454" s="829"/>
      <c r="K454" s="829"/>
      <c r="L454" s="829"/>
      <c r="M454" s="829"/>
      <c r="N454" s="830"/>
      <c r="O454" s="420"/>
      <c r="P454" s="421"/>
      <c r="Q454" s="421"/>
      <c r="R454" s="421"/>
      <c r="S454" s="421"/>
      <c r="T454" s="421"/>
      <c r="U454" s="421"/>
      <c r="V454" s="421"/>
      <c r="W454" s="421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6"/>
      <c r="CH454" s="66"/>
      <c r="CI454" s="66"/>
      <c r="CJ454" s="66"/>
      <c r="CK454" s="66"/>
      <c r="CL454" s="66"/>
      <c r="CM454" s="66"/>
      <c r="CN454" s="66"/>
      <c r="CO454" s="66"/>
      <c r="CP454" s="66"/>
      <c r="CQ454" s="66"/>
      <c r="CR454" s="66"/>
      <c r="CS454" s="66"/>
      <c r="CT454" s="66"/>
      <c r="CU454" s="66"/>
      <c r="CV454" s="66"/>
      <c r="CW454" s="66"/>
      <c r="CX454" s="66"/>
      <c r="CY454" s="66"/>
      <c r="CZ454" s="66"/>
      <c r="DA454" s="66"/>
      <c r="DB454" s="66"/>
      <c r="DC454" s="66"/>
      <c r="DD454" s="66"/>
      <c r="DE454" s="66"/>
      <c r="DF454" s="66"/>
      <c r="DG454" s="66"/>
      <c r="DH454" s="66"/>
      <c r="DI454" s="66"/>
      <c r="DJ454" s="66"/>
      <c r="DK454" s="66"/>
      <c r="DL454" s="66"/>
      <c r="DM454" s="66"/>
      <c r="DN454" s="66"/>
      <c r="DO454" s="66"/>
      <c r="DP454" s="66"/>
      <c r="DQ454" s="66"/>
      <c r="DR454" s="66"/>
      <c r="DS454" s="66"/>
      <c r="DT454" s="66"/>
      <c r="DU454" s="66"/>
      <c r="DV454" s="66"/>
      <c r="DW454" s="66"/>
      <c r="DX454" s="66"/>
      <c r="DY454" s="66"/>
      <c r="DZ454" s="66"/>
      <c r="EA454" s="66"/>
      <c r="EB454" s="66"/>
      <c r="EC454" s="66"/>
      <c r="ED454" s="66"/>
      <c r="EE454" s="66"/>
      <c r="EF454" s="66"/>
      <c r="EG454" s="66"/>
      <c r="EH454" s="66"/>
      <c r="EI454" s="66"/>
      <c r="EJ454" s="66"/>
      <c r="EK454" s="66"/>
      <c r="EL454" s="66"/>
      <c r="EM454" s="66"/>
      <c r="EN454" s="66"/>
    </row>
    <row r="455" spans="1:144" s="185" customFormat="1" ht="60" customHeight="1">
      <c r="B455" s="125" t="s">
        <v>571</v>
      </c>
      <c r="C455" s="792" t="s">
        <v>681</v>
      </c>
      <c r="D455" s="793"/>
      <c r="E455" s="793"/>
      <c r="F455" s="793"/>
      <c r="G455" s="793"/>
      <c r="H455" s="793"/>
      <c r="I455" s="793"/>
      <c r="J455" s="793"/>
      <c r="K455" s="793"/>
      <c r="L455" s="793"/>
      <c r="M455" s="793"/>
      <c r="N455" s="817"/>
      <c r="O455" s="328"/>
      <c r="P455" s="442"/>
      <c r="Q455" s="442"/>
      <c r="R455" s="442"/>
      <c r="S455" s="442"/>
      <c r="T455" s="442"/>
      <c r="U455" s="442"/>
      <c r="V455" s="442"/>
      <c r="W455" s="442"/>
      <c r="X455" s="442"/>
      <c r="Y455" s="442"/>
      <c r="Z455" s="442"/>
      <c r="AA455" s="442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  <c r="BZ455" s="137"/>
      <c r="CA455" s="137"/>
      <c r="CB455" s="137"/>
      <c r="CC455" s="137"/>
      <c r="CD455" s="137"/>
      <c r="CE455" s="137"/>
      <c r="CF455" s="137"/>
      <c r="CG455" s="137"/>
      <c r="CH455" s="137"/>
      <c r="CI455" s="137"/>
      <c r="CJ455" s="137"/>
      <c r="CK455" s="137"/>
      <c r="CL455" s="137"/>
      <c r="CM455" s="137"/>
      <c r="CN455" s="137"/>
      <c r="CO455" s="137"/>
      <c r="CP455" s="137"/>
      <c r="CQ455" s="137"/>
      <c r="CR455" s="137"/>
      <c r="CS455" s="137"/>
      <c r="CT455" s="137"/>
      <c r="CU455" s="137"/>
      <c r="CV455" s="137"/>
      <c r="CW455" s="137"/>
      <c r="CX455" s="137"/>
      <c r="CY455" s="137"/>
      <c r="CZ455" s="137"/>
      <c r="DA455" s="137"/>
      <c r="DB455" s="137"/>
      <c r="DC455" s="137"/>
      <c r="DD455" s="137"/>
      <c r="DE455" s="137"/>
      <c r="DF455" s="137"/>
      <c r="DG455" s="137"/>
      <c r="DH455" s="137"/>
      <c r="DI455" s="137"/>
      <c r="DJ455" s="137"/>
      <c r="DK455" s="137"/>
      <c r="DL455" s="137"/>
      <c r="DM455" s="137"/>
      <c r="DN455" s="137"/>
      <c r="DO455" s="137"/>
      <c r="DP455" s="137"/>
      <c r="DQ455" s="137"/>
      <c r="DR455" s="137"/>
      <c r="DS455" s="137"/>
      <c r="DT455" s="137"/>
      <c r="DU455" s="137"/>
      <c r="DV455" s="137"/>
      <c r="DW455" s="137"/>
      <c r="DX455" s="137"/>
      <c r="DY455" s="137"/>
      <c r="DZ455" s="137"/>
      <c r="EA455" s="137"/>
      <c r="EB455" s="137"/>
      <c r="EC455" s="137"/>
      <c r="ED455" s="137"/>
      <c r="EE455" s="137"/>
      <c r="EF455" s="137"/>
      <c r="EG455" s="137"/>
      <c r="EH455" s="137"/>
      <c r="EI455" s="137"/>
      <c r="EJ455" s="137"/>
      <c r="EK455" s="137"/>
      <c r="EL455" s="137"/>
      <c r="EM455" s="137"/>
      <c r="EN455" s="137"/>
    </row>
    <row r="456" spans="1:144" ht="34.5" customHeight="1">
      <c r="A456" s="7"/>
      <c r="B456" s="8"/>
      <c r="C456" s="757" t="s">
        <v>292</v>
      </c>
      <c r="D456" s="758"/>
      <c r="E456" s="758"/>
      <c r="F456" s="758"/>
      <c r="G456" s="758"/>
      <c r="H456" s="758"/>
      <c r="I456" s="758"/>
      <c r="J456" s="758"/>
      <c r="K456" s="758"/>
      <c r="L456" s="758"/>
      <c r="M456" s="758"/>
      <c r="N456" s="759"/>
    </row>
    <row r="457" spans="1:144" ht="22.5" customHeight="1">
      <c r="A457" s="7"/>
      <c r="B457" s="8"/>
      <c r="C457" s="757" t="s">
        <v>291</v>
      </c>
      <c r="D457" s="758"/>
      <c r="E457" s="758"/>
      <c r="F457" s="758"/>
      <c r="G457" s="758"/>
      <c r="H457" s="758"/>
      <c r="I457" s="758"/>
      <c r="J457" s="758"/>
      <c r="K457" s="758"/>
      <c r="L457" s="758"/>
      <c r="M457" s="758"/>
      <c r="N457" s="759"/>
    </row>
    <row r="458" spans="1:144" ht="24" customHeight="1">
      <c r="A458" s="7"/>
      <c r="B458" s="8"/>
      <c r="C458" s="757" t="s">
        <v>293</v>
      </c>
      <c r="D458" s="758"/>
      <c r="E458" s="758"/>
      <c r="F458" s="758"/>
      <c r="G458" s="758"/>
      <c r="H458" s="758"/>
      <c r="I458" s="758"/>
      <c r="J458" s="758"/>
      <c r="K458" s="758"/>
      <c r="L458" s="758"/>
      <c r="M458" s="758"/>
      <c r="N458" s="759"/>
    </row>
    <row r="459" spans="1:144" ht="23.25" customHeight="1">
      <c r="A459" s="7"/>
      <c r="B459" s="8"/>
      <c r="C459" s="757" t="s">
        <v>294</v>
      </c>
      <c r="D459" s="758"/>
      <c r="E459" s="758"/>
      <c r="F459" s="758"/>
      <c r="G459" s="758"/>
      <c r="H459" s="758"/>
      <c r="I459" s="758"/>
      <c r="J459" s="758"/>
      <c r="K459" s="758"/>
      <c r="L459" s="758"/>
      <c r="M459" s="758"/>
      <c r="N459" s="759"/>
    </row>
    <row r="460" spans="1:144" ht="21" customHeight="1">
      <c r="A460" s="7"/>
      <c r="B460" s="8"/>
      <c r="C460" s="757" t="s">
        <v>295</v>
      </c>
      <c r="D460" s="758"/>
      <c r="E460" s="758"/>
      <c r="F460" s="758"/>
      <c r="G460" s="758"/>
      <c r="H460" s="758"/>
      <c r="I460" s="758"/>
      <c r="J460" s="758"/>
      <c r="K460" s="758"/>
      <c r="L460" s="758"/>
      <c r="M460" s="758"/>
      <c r="N460" s="759"/>
    </row>
    <row r="461" spans="1:144" ht="24.75" customHeight="1">
      <c r="A461" s="7"/>
      <c r="B461" s="8"/>
      <c r="C461" s="757" t="s">
        <v>299</v>
      </c>
      <c r="D461" s="758"/>
      <c r="E461" s="758"/>
      <c r="F461" s="758"/>
      <c r="G461" s="758"/>
      <c r="H461" s="758"/>
      <c r="I461" s="758"/>
      <c r="J461" s="758"/>
      <c r="K461" s="758"/>
      <c r="L461" s="758"/>
      <c r="M461" s="758"/>
      <c r="N461" s="759"/>
    </row>
    <row r="462" spans="1:144" ht="39.75" customHeight="1">
      <c r="A462" s="7"/>
      <c r="B462" s="275" t="s">
        <v>574</v>
      </c>
      <c r="C462" s="749" t="s">
        <v>296</v>
      </c>
      <c r="D462" s="750"/>
      <c r="E462" s="750"/>
      <c r="F462" s="750"/>
      <c r="G462" s="750"/>
      <c r="H462" s="750"/>
      <c r="I462" s="750"/>
      <c r="J462" s="750"/>
      <c r="K462" s="750"/>
      <c r="L462" s="750"/>
      <c r="M462" s="750"/>
      <c r="N462" s="751"/>
    </row>
    <row r="463" spans="1:144" ht="34.5" customHeight="1">
      <c r="A463" s="7"/>
      <c r="B463" s="8"/>
      <c r="C463" s="757" t="s">
        <v>297</v>
      </c>
      <c r="D463" s="758"/>
      <c r="E463" s="758"/>
      <c r="F463" s="758"/>
      <c r="G463" s="758"/>
      <c r="H463" s="758"/>
      <c r="I463" s="758"/>
      <c r="J463" s="758"/>
      <c r="K463" s="758"/>
      <c r="L463" s="758"/>
      <c r="M463" s="758"/>
      <c r="N463" s="759"/>
    </row>
    <row r="464" spans="1:144" ht="24" customHeight="1">
      <c r="A464" s="7"/>
      <c r="B464" s="8"/>
      <c r="C464" s="757" t="s">
        <v>298</v>
      </c>
      <c r="D464" s="758"/>
      <c r="E464" s="758"/>
      <c r="F464" s="758"/>
      <c r="G464" s="758"/>
      <c r="H464" s="758"/>
      <c r="I464" s="758"/>
      <c r="J464" s="758"/>
      <c r="K464" s="758"/>
      <c r="L464" s="758"/>
      <c r="M464" s="758"/>
      <c r="N464" s="759"/>
    </row>
    <row r="465" spans="1:145" ht="24" customHeight="1">
      <c r="A465" s="7"/>
      <c r="B465" s="8"/>
      <c r="C465" s="757" t="s">
        <v>300</v>
      </c>
      <c r="D465" s="758"/>
      <c r="E465" s="758"/>
      <c r="F465" s="758"/>
      <c r="G465" s="758"/>
      <c r="H465" s="758"/>
      <c r="I465" s="758"/>
      <c r="J465" s="758"/>
      <c r="K465" s="758"/>
      <c r="L465" s="758"/>
      <c r="M465" s="758"/>
      <c r="N465" s="759"/>
    </row>
    <row r="466" spans="1:145" ht="79.5" customHeight="1">
      <c r="A466" s="7"/>
      <c r="B466" s="8" t="s">
        <v>575</v>
      </c>
      <c r="C466" s="47" t="s">
        <v>375</v>
      </c>
      <c r="D466" s="227">
        <v>10</v>
      </c>
      <c r="E466" s="347">
        <v>4369700</v>
      </c>
      <c r="F466" s="347">
        <v>4069195</v>
      </c>
      <c r="G466" s="222">
        <f>(F466/E466)*100</f>
        <v>93.122983271162781</v>
      </c>
      <c r="H466" s="622">
        <v>1</v>
      </c>
      <c r="I466" s="47" t="s">
        <v>376</v>
      </c>
      <c r="J466" s="222" t="s">
        <v>377</v>
      </c>
      <c r="K466" s="320">
        <v>0</v>
      </c>
      <c r="L466" s="320">
        <v>0</v>
      </c>
      <c r="M466" s="222">
        <v>0</v>
      </c>
      <c r="N466" s="285">
        <v>0</v>
      </c>
      <c r="O466" s="328" t="s">
        <v>772</v>
      </c>
    </row>
    <row r="467" spans="1:145" ht="92.25" customHeight="1">
      <c r="A467" s="7"/>
      <c r="B467" s="8" t="s">
        <v>576</v>
      </c>
      <c r="C467" s="401" t="s">
        <v>383</v>
      </c>
      <c r="D467" s="10" t="s">
        <v>369</v>
      </c>
      <c r="E467" s="338">
        <v>5190000</v>
      </c>
      <c r="F467" s="338">
        <v>5190000</v>
      </c>
      <c r="G467" s="222">
        <f t="shared" ref="G467:G469" si="27">(F467/E467)*100</f>
        <v>100</v>
      </c>
      <c r="H467" s="622">
        <v>0.95</v>
      </c>
      <c r="I467" s="47" t="s">
        <v>378</v>
      </c>
      <c r="J467" s="222" t="s">
        <v>12</v>
      </c>
      <c r="K467" s="320">
        <v>0</v>
      </c>
      <c r="L467" s="320">
        <v>0</v>
      </c>
      <c r="M467" s="222">
        <v>100</v>
      </c>
      <c r="N467" s="285">
        <v>1</v>
      </c>
    </row>
    <row r="468" spans="1:145" ht="60" customHeight="1">
      <c r="A468" s="7"/>
      <c r="B468" s="8" t="s">
        <v>577</v>
      </c>
      <c r="C468" s="47" t="s">
        <v>381</v>
      </c>
      <c r="D468" s="227" t="s">
        <v>382</v>
      </c>
      <c r="E468" s="347">
        <v>102852.72</v>
      </c>
      <c r="F468" s="347">
        <v>102852.75</v>
      </c>
      <c r="G468" s="222">
        <f t="shared" si="27"/>
        <v>100.00002916792087</v>
      </c>
      <c r="H468" s="622">
        <v>0.96</v>
      </c>
      <c r="I468" s="47" t="s">
        <v>379</v>
      </c>
      <c r="J468" s="222" t="s">
        <v>27</v>
      </c>
      <c r="K468" s="320">
        <v>1</v>
      </c>
      <c r="L468" s="320">
        <v>1</v>
      </c>
      <c r="M468" s="222">
        <v>100</v>
      </c>
      <c r="N468" s="285">
        <v>1</v>
      </c>
      <c r="O468" s="328" t="s">
        <v>780</v>
      </c>
      <c r="P468" s="404"/>
      <c r="Q468" s="404"/>
      <c r="R468" s="404"/>
      <c r="S468" s="404"/>
      <c r="T468" s="404"/>
      <c r="U468" s="404"/>
      <c r="V468" s="404"/>
      <c r="W468" s="404"/>
    </row>
    <row r="469" spans="1:145" s="14" customFormat="1" ht="90.75" customHeight="1">
      <c r="A469" s="9"/>
      <c r="B469" s="10" t="s">
        <v>776</v>
      </c>
      <c r="C469" s="427" t="s">
        <v>777</v>
      </c>
      <c r="D469" s="10"/>
      <c r="E469" s="338">
        <v>5250396.4800000004</v>
      </c>
      <c r="F469" s="338">
        <v>5250396.4800000004</v>
      </c>
      <c r="G469" s="222">
        <f t="shared" si="27"/>
        <v>100</v>
      </c>
      <c r="H469" s="462">
        <v>1</v>
      </c>
      <c r="I469" s="401" t="s">
        <v>380</v>
      </c>
      <c r="J469" s="12" t="s">
        <v>12</v>
      </c>
      <c r="K469" s="290">
        <v>5</v>
      </c>
      <c r="L469" s="290">
        <v>5</v>
      </c>
      <c r="M469" s="13">
        <v>100</v>
      </c>
      <c r="N469" s="459">
        <v>1</v>
      </c>
      <c r="O469" s="328"/>
      <c r="P469" s="404"/>
      <c r="Q469" s="404"/>
      <c r="R469" s="404"/>
      <c r="S469" s="404"/>
      <c r="T469" s="404"/>
      <c r="U469" s="404"/>
      <c r="V469" s="404"/>
      <c r="W469" s="404"/>
      <c r="X469" s="404"/>
      <c r="Y469" s="404"/>
      <c r="Z469" s="404"/>
      <c r="AA469" s="404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  <c r="BQ469" s="140"/>
      <c r="BR469" s="140"/>
      <c r="BS469" s="140"/>
      <c r="BT469" s="140"/>
      <c r="BU469" s="140"/>
      <c r="BV469" s="140"/>
      <c r="BW469" s="140"/>
      <c r="BX469" s="140"/>
      <c r="BY469" s="140"/>
      <c r="BZ469" s="140"/>
      <c r="CA469" s="140"/>
      <c r="CB469" s="140"/>
      <c r="CC469" s="140"/>
      <c r="CD469" s="140"/>
      <c r="CE469" s="140"/>
      <c r="CF469" s="140"/>
      <c r="CG469" s="140"/>
      <c r="CH469" s="140"/>
      <c r="CI469" s="140"/>
      <c r="CJ469" s="140"/>
      <c r="CK469" s="140"/>
      <c r="CL469" s="140"/>
      <c r="CM469" s="140"/>
      <c r="CN469" s="140"/>
      <c r="CO469" s="140"/>
      <c r="CP469" s="140"/>
      <c r="CQ469" s="140"/>
      <c r="CR469" s="140"/>
      <c r="CS469" s="140"/>
      <c r="CT469" s="140"/>
      <c r="CU469" s="140"/>
      <c r="CV469" s="140"/>
      <c r="CW469" s="140"/>
      <c r="CX469" s="140"/>
      <c r="CY469" s="140"/>
      <c r="CZ469" s="140"/>
      <c r="DA469" s="140"/>
      <c r="DB469" s="140"/>
      <c r="DC469" s="140"/>
      <c r="DD469" s="140"/>
      <c r="DE469" s="140"/>
      <c r="DF469" s="140"/>
      <c r="DG469" s="140"/>
      <c r="DH469" s="140"/>
      <c r="DI469" s="140"/>
      <c r="DJ469" s="140"/>
      <c r="DK469" s="140"/>
      <c r="DL469" s="140"/>
      <c r="DM469" s="140"/>
      <c r="DN469" s="140"/>
      <c r="DO469" s="140"/>
      <c r="DP469" s="140"/>
      <c r="DQ469" s="140"/>
      <c r="DR469" s="140"/>
      <c r="DS469" s="140"/>
      <c r="DT469" s="140"/>
      <c r="DU469" s="140"/>
      <c r="DV469" s="140"/>
      <c r="DW469" s="140"/>
      <c r="DX469" s="140"/>
      <c r="DY469" s="140"/>
      <c r="DZ469" s="140"/>
      <c r="EA469" s="140"/>
      <c r="EB469" s="140"/>
      <c r="EC469" s="140"/>
      <c r="ED469" s="140"/>
      <c r="EE469" s="140"/>
      <c r="EF469" s="140"/>
      <c r="EG469" s="140"/>
      <c r="EH469" s="140"/>
      <c r="EI469" s="140"/>
      <c r="EJ469" s="140"/>
      <c r="EK469" s="140"/>
      <c r="EL469" s="140"/>
      <c r="EM469" s="140"/>
      <c r="EN469" s="140"/>
    </row>
    <row r="470" spans="1:145" s="23" customFormat="1" ht="21" customHeight="1">
      <c r="A470" s="20"/>
      <c r="B470" s="21"/>
      <c r="C470" s="16" t="s">
        <v>24</v>
      </c>
      <c r="D470" s="466"/>
      <c r="E470" s="353">
        <f>E468+E467+E466+E469</f>
        <v>14912949.199999999</v>
      </c>
      <c r="F470" s="353">
        <f>F468+F467+F466+F469</f>
        <v>14612444.23</v>
      </c>
      <c r="G470" s="558">
        <f>F470/E470*100</f>
        <v>97.984939357266782</v>
      </c>
      <c r="H470" s="525">
        <v>0.97</v>
      </c>
      <c r="I470" s="16"/>
      <c r="J470" s="22"/>
      <c r="K470" s="293"/>
      <c r="L470" s="293"/>
      <c r="M470" s="25">
        <v>100</v>
      </c>
      <c r="N470" s="278">
        <v>1</v>
      </c>
      <c r="O470" s="328"/>
      <c r="P470" s="442"/>
      <c r="Q470" s="442"/>
      <c r="R470" s="442"/>
      <c r="S470" s="442"/>
      <c r="T470" s="442"/>
      <c r="U470" s="442"/>
      <c r="V470" s="442"/>
      <c r="W470" s="442"/>
      <c r="X470" s="66"/>
      <c r="Y470" s="66"/>
      <c r="Z470" s="66"/>
      <c r="AA470" s="66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0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0"/>
      <c r="DH470" s="80"/>
      <c r="DI470" s="80"/>
      <c r="DJ470" s="80"/>
      <c r="DK470" s="80"/>
      <c r="DL470" s="80"/>
      <c r="DM470" s="80"/>
      <c r="DN470" s="80"/>
      <c r="DO470" s="80"/>
      <c r="DP470" s="80"/>
      <c r="DQ470" s="80"/>
      <c r="DR470" s="80"/>
      <c r="DS470" s="80"/>
      <c r="DT470" s="80"/>
      <c r="DU470" s="80"/>
      <c r="DV470" s="80"/>
      <c r="DW470" s="80"/>
      <c r="DX470" s="80"/>
      <c r="DY470" s="80"/>
      <c r="DZ470" s="80"/>
      <c r="EA470" s="80"/>
      <c r="EB470" s="80"/>
      <c r="EC470" s="80"/>
      <c r="ED470" s="80"/>
      <c r="EE470" s="80"/>
      <c r="EF470" s="80"/>
      <c r="EG470" s="80"/>
      <c r="EH470" s="80"/>
      <c r="EI470" s="80"/>
      <c r="EJ470" s="80"/>
      <c r="EK470" s="80"/>
      <c r="EL470" s="80"/>
      <c r="EM470" s="80"/>
      <c r="EN470" s="80"/>
    </row>
    <row r="471" spans="1:145" ht="33" customHeight="1">
      <c r="A471" s="7"/>
      <c r="B471" s="275" t="s">
        <v>578</v>
      </c>
      <c r="C471" s="749" t="s">
        <v>301</v>
      </c>
      <c r="D471" s="750"/>
      <c r="E471" s="750"/>
      <c r="F471" s="750"/>
      <c r="G471" s="750"/>
      <c r="H471" s="750"/>
      <c r="I471" s="750"/>
      <c r="J471" s="750"/>
      <c r="K471" s="750"/>
      <c r="L471" s="750"/>
      <c r="M471" s="750"/>
      <c r="N471" s="751"/>
    </row>
    <row r="472" spans="1:145" ht="38.25" customHeight="1">
      <c r="A472" s="7"/>
      <c r="B472" s="8"/>
      <c r="C472" s="757" t="s">
        <v>302</v>
      </c>
      <c r="D472" s="758"/>
      <c r="E472" s="758"/>
      <c r="F472" s="758"/>
      <c r="G472" s="758"/>
      <c r="H472" s="758"/>
      <c r="I472" s="758"/>
      <c r="J472" s="758"/>
      <c r="K472" s="758"/>
      <c r="L472" s="758"/>
      <c r="M472" s="758"/>
      <c r="N472" s="759"/>
    </row>
    <row r="473" spans="1:145" ht="25.5" customHeight="1">
      <c r="A473" s="7"/>
      <c r="B473" s="8"/>
      <c r="C473" s="757" t="s">
        <v>303</v>
      </c>
      <c r="D473" s="758"/>
      <c r="E473" s="758"/>
      <c r="F473" s="758"/>
      <c r="G473" s="758"/>
      <c r="H473" s="758"/>
      <c r="I473" s="758"/>
      <c r="J473" s="758"/>
      <c r="K473" s="758"/>
      <c r="L473" s="758"/>
      <c r="M473" s="758"/>
      <c r="N473" s="759"/>
    </row>
    <row r="474" spans="1:145" ht="25.5" customHeight="1">
      <c r="A474" s="7"/>
      <c r="B474" s="8"/>
      <c r="C474" s="757" t="s">
        <v>304</v>
      </c>
      <c r="D474" s="758"/>
      <c r="E474" s="758"/>
      <c r="F474" s="758"/>
      <c r="G474" s="758"/>
      <c r="H474" s="758"/>
      <c r="I474" s="758"/>
      <c r="J474" s="758"/>
      <c r="K474" s="758"/>
      <c r="L474" s="758"/>
      <c r="M474" s="758"/>
      <c r="N474" s="759"/>
    </row>
    <row r="475" spans="1:145" ht="37.5" customHeight="1">
      <c r="A475" s="7"/>
      <c r="B475" s="8"/>
      <c r="C475" s="757" t="s">
        <v>305</v>
      </c>
      <c r="D475" s="758"/>
      <c r="E475" s="758"/>
      <c r="F475" s="758"/>
      <c r="G475" s="758"/>
      <c r="H475" s="758"/>
      <c r="I475" s="819"/>
      <c r="J475" s="819"/>
      <c r="K475" s="819"/>
      <c r="L475" s="819"/>
      <c r="M475" s="819"/>
      <c r="N475" s="820"/>
      <c r="P475" s="404"/>
      <c r="Q475" s="404"/>
      <c r="R475" s="404"/>
      <c r="S475" s="404"/>
      <c r="T475" s="404"/>
      <c r="U475" s="404"/>
      <c r="V475" s="404"/>
      <c r="W475" s="404"/>
    </row>
    <row r="476" spans="1:145" s="14" customFormat="1" ht="58.5" customHeight="1">
      <c r="A476" s="9"/>
      <c r="B476" s="10"/>
      <c r="C476" s="401"/>
      <c r="D476" s="10"/>
      <c r="E476" s="338"/>
      <c r="F476" s="338"/>
      <c r="G476" s="426"/>
      <c r="H476" s="509"/>
      <c r="I476" s="428" t="s">
        <v>389</v>
      </c>
      <c r="J476" s="12" t="s">
        <v>27</v>
      </c>
      <c r="K476" s="429">
        <v>0</v>
      </c>
      <c r="L476" s="290">
        <v>0</v>
      </c>
      <c r="M476" s="13">
        <v>0</v>
      </c>
      <c r="N476" s="459">
        <v>0</v>
      </c>
      <c r="O476" s="328" t="s">
        <v>778</v>
      </c>
      <c r="P476" s="404"/>
      <c r="Q476" s="404"/>
      <c r="R476" s="404"/>
      <c r="S476" s="404"/>
      <c r="T476" s="404"/>
      <c r="U476" s="404"/>
      <c r="V476" s="404"/>
      <c r="W476" s="404"/>
      <c r="X476" s="404"/>
      <c r="Y476" s="404"/>
      <c r="Z476" s="404"/>
      <c r="AA476" s="404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  <c r="BQ476" s="140"/>
      <c r="BR476" s="140"/>
      <c r="BS476" s="140"/>
      <c r="BT476" s="140"/>
      <c r="BU476" s="140"/>
      <c r="BV476" s="140"/>
      <c r="BW476" s="140"/>
      <c r="BX476" s="140"/>
      <c r="BY476" s="140"/>
      <c r="BZ476" s="140"/>
      <c r="CA476" s="140"/>
      <c r="CB476" s="140"/>
      <c r="CC476" s="140"/>
      <c r="CD476" s="140"/>
      <c r="CE476" s="140"/>
      <c r="CF476" s="140"/>
      <c r="CG476" s="140"/>
      <c r="CH476" s="140"/>
      <c r="CI476" s="140"/>
      <c r="CJ476" s="140"/>
      <c r="CK476" s="140"/>
      <c r="CL476" s="140"/>
      <c r="CM476" s="140"/>
      <c r="CN476" s="140"/>
      <c r="CO476" s="140"/>
      <c r="CP476" s="140"/>
      <c r="CQ476" s="140"/>
      <c r="CR476" s="140"/>
      <c r="CS476" s="140"/>
      <c r="CT476" s="140"/>
      <c r="CU476" s="140"/>
      <c r="CV476" s="140"/>
      <c r="CW476" s="140"/>
      <c r="CX476" s="140"/>
      <c r="CY476" s="140"/>
      <c r="CZ476" s="140"/>
      <c r="DA476" s="140"/>
      <c r="DB476" s="140"/>
      <c r="DC476" s="140"/>
      <c r="DD476" s="140"/>
      <c r="DE476" s="140"/>
      <c r="DF476" s="140"/>
      <c r="DG476" s="140"/>
      <c r="DH476" s="140"/>
      <c r="DI476" s="140"/>
      <c r="DJ476" s="140"/>
      <c r="DK476" s="140"/>
      <c r="DL476" s="140"/>
      <c r="DM476" s="140"/>
      <c r="DN476" s="140"/>
      <c r="DO476" s="140"/>
      <c r="DP476" s="140"/>
      <c r="DQ476" s="140"/>
      <c r="DR476" s="140"/>
      <c r="DS476" s="140"/>
      <c r="DT476" s="140"/>
      <c r="DU476" s="140"/>
      <c r="DV476" s="140"/>
      <c r="DW476" s="140"/>
      <c r="DX476" s="140"/>
      <c r="DY476" s="140"/>
      <c r="DZ476" s="140"/>
      <c r="EA476" s="140"/>
      <c r="EB476" s="140"/>
      <c r="EC476" s="140"/>
      <c r="ED476" s="140"/>
      <c r="EE476" s="140"/>
      <c r="EF476" s="140"/>
      <c r="EG476" s="140"/>
      <c r="EH476" s="140"/>
      <c r="EI476" s="140"/>
      <c r="EJ476" s="140"/>
      <c r="EK476" s="140"/>
      <c r="EL476" s="140"/>
      <c r="EM476" s="140"/>
      <c r="EN476" s="140"/>
    </row>
    <row r="477" spans="1:145" s="14" customFormat="1" ht="45.75" customHeight="1">
      <c r="A477" s="9"/>
      <c r="B477" s="10"/>
      <c r="C477" s="401"/>
      <c r="D477" s="10"/>
      <c r="E477" s="338"/>
      <c r="F477" s="338"/>
      <c r="G477" s="426"/>
      <c r="H477" s="509"/>
      <c r="I477" s="428" t="s">
        <v>390</v>
      </c>
      <c r="J477" s="12" t="s">
        <v>27</v>
      </c>
      <c r="K477" s="429">
        <v>0</v>
      </c>
      <c r="L477" s="290">
        <v>0</v>
      </c>
      <c r="M477" s="13">
        <v>0</v>
      </c>
      <c r="N477" s="459">
        <v>0</v>
      </c>
      <c r="O477" s="328"/>
      <c r="P477" s="404"/>
      <c r="Q477" s="404"/>
      <c r="R477" s="404"/>
      <c r="S477" s="404"/>
      <c r="T477" s="404"/>
      <c r="U477" s="404"/>
      <c r="V477" s="404"/>
      <c r="W477" s="404"/>
      <c r="X477" s="404"/>
      <c r="Y477" s="404"/>
      <c r="Z477" s="404"/>
      <c r="AA477" s="404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  <c r="BQ477" s="140"/>
      <c r="BR477" s="140"/>
      <c r="BS477" s="140"/>
      <c r="BT477" s="140"/>
      <c r="BU477" s="140"/>
      <c r="BV477" s="140"/>
      <c r="BW477" s="140"/>
      <c r="BX477" s="140"/>
      <c r="BY477" s="140"/>
      <c r="BZ477" s="140"/>
      <c r="CA477" s="140"/>
      <c r="CB477" s="140"/>
      <c r="CC477" s="140"/>
      <c r="CD477" s="140"/>
      <c r="CE477" s="140"/>
      <c r="CF477" s="140"/>
      <c r="CG477" s="140"/>
      <c r="CH477" s="140"/>
      <c r="CI477" s="140"/>
      <c r="CJ477" s="140"/>
      <c r="CK477" s="140"/>
      <c r="CL477" s="140"/>
      <c r="CM477" s="140"/>
      <c r="CN477" s="140"/>
      <c r="CO477" s="140"/>
      <c r="CP477" s="140"/>
      <c r="CQ477" s="140"/>
      <c r="CR477" s="140"/>
      <c r="CS477" s="140"/>
      <c r="CT477" s="140"/>
      <c r="CU477" s="140"/>
      <c r="CV477" s="140"/>
      <c r="CW477" s="140"/>
      <c r="CX477" s="140"/>
      <c r="CY477" s="140"/>
      <c r="CZ477" s="140"/>
      <c r="DA477" s="140"/>
      <c r="DB477" s="140"/>
      <c r="DC477" s="140"/>
      <c r="DD477" s="140"/>
      <c r="DE477" s="140"/>
      <c r="DF477" s="140"/>
      <c r="DG477" s="140"/>
      <c r="DH477" s="140"/>
      <c r="DI477" s="140"/>
      <c r="DJ477" s="140"/>
      <c r="DK477" s="140"/>
      <c r="DL477" s="140"/>
      <c r="DM477" s="140"/>
      <c r="DN477" s="140"/>
      <c r="DO477" s="140"/>
      <c r="DP477" s="140"/>
      <c r="DQ477" s="140"/>
      <c r="DR477" s="140"/>
      <c r="DS477" s="140"/>
      <c r="DT477" s="140"/>
      <c r="DU477" s="140"/>
      <c r="DV477" s="140"/>
      <c r="DW477" s="140"/>
      <c r="DX477" s="140"/>
      <c r="DY477" s="140"/>
      <c r="DZ477" s="140"/>
      <c r="EA477" s="140"/>
      <c r="EB477" s="140"/>
      <c r="EC477" s="140"/>
      <c r="ED477" s="140"/>
      <c r="EE477" s="140"/>
      <c r="EF477" s="140"/>
      <c r="EG477" s="140"/>
      <c r="EH477" s="140"/>
      <c r="EI477" s="140"/>
      <c r="EJ477" s="140"/>
      <c r="EK477" s="140"/>
      <c r="EL477" s="140"/>
      <c r="EM477" s="140"/>
      <c r="EN477" s="140"/>
    </row>
    <row r="478" spans="1:145" s="191" customFormat="1" ht="25.5" customHeight="1">
      <c r="B478" s="100"/>
      <c r="C478" s="78" t="s">
        <v>28</v>
      </c>
      <c r="D478" s="100"/>
      <c r="E478" s="615">
        <v>0</v>
      </c>
      <c r="F478" s="615">
        <v>0</v>
      </c>
      <c r="G478" s="558">
        <v>0</v>
      </c>
      <c r="H478" s="525">
        <v>0</v>
      </c>
      <c r="I478" s="192"/>
      <c r="J478" s="84"/>
      <c r="K478" s="321"/>
      <c r="L478" s="315"/>
      <c r="M478" s="70"/>
      <c r="N478" s="278">
        <v>0</v>
      </c>
      <c r="O478" s="333"/>
      <c r="P478" s="404"/>
      <c r="Q478" s="404"/>
      <c r="R478" s="404"/>
      <c r="S478" s="404"/>
      <c r="T478" s="404"/>
      <c r="U478" s="404"/>
      <c r="V478" s="404"/>
      <c r="W478" s="404"/>
      <c r="X478" s="195"/>
      <c r="Y478" s="195"/>
      <c r="Z478" s="195"/>
      <c r="AA478" s="195"/>
      <c r="AB478" s="263"/>
      <c r="AC478" s="263"/>
      <c r="AD478" s="263"/>
      <c r="AE478" s="263"/>
      <c r="AF478" s="263"/>
      <c r="AG478" s="263"/>
      <c r="AH478" s="263"/>
      <c r="AI478" s="263"/>
      <c r="AJ478" s="263"/>
      <c r="AK478" s="263"/>
      <c r="AL478" s="263"/>
      <c r="AM478" s="263"/>
      <c r="AN478" s="263"/>
      <c r="AO478" s="263"/>
      <c r="AP478" s="263"/>
      <c r="AQ478" s="263"/>
      <c r="AR478" s="263"/>
      <c r="AS478" s="263"/>
      <c r="AT478" s="263"/>
      <c r="AU478" s="263"/>
      <c r="AV478" s="263"/>
      <c r="AW478" s="263"/>
      <c r="AX478" s="263"/>
      <c r="AY478" s="263"/>
      <c r="AZ478" s="263"/>
      <c r="BA478" s="263"/>
      <c r="BB478" s="263"/>
      <c r="BC478" s="263"/>
      <c r="BD478" s="263"/>
      <c r="BE478" s="263"/>
      <c r="BF478" s="263"/>
      <c r="BG478" s="263"/>
      <c r="BH478" s="263"/>
      <c r="BI478" s="263"/>
      <c r="BJ478" s="263"/>
      <c r="BK478" s="263"/>
      <c r="BL478" s="263"/>
      <c r="BM478" s="263"/>
      <c r="BN478" s="263"/>
      <c r="BO478" s="263"/>
      <c r="BP478" s="263"/>
      <c r="BQ478" s="263"/>
      <c r="BR478" s="263"/>
      <c r="BS478" s="263"/>
      <c r="BT478" s="263"/>
      <c r="BU478" s="263"/>
      <c r="BV478" s="263"/>
      <c r="BW478" s="263"/>
      <c r="BX478" s="263"/>
      <c r="BY478" s="263"/>
      <c r="BZ478" s="263"/>
      <c r="CA478" s="263"/>
      <c r="CB478" s="263"/>
      <c r="CC478" s="263"/>
      <c r="CD478" s="263"/>
      <c r="CE478" s="263"/>
      <c r="CF478" s="263"/>
      <c r="CG478" s="263"/>
      <c r="CH478" s="263"/>
      <c r="CI478" s="263"/>
      <c r="CJ478" s="263"/>
      <c r="CK478" s="263"/>
      <c r="CL478" s="263"/>
      <c r="CM478" s="263"/>
      <c r="CN478" s="263"/>
      <c r="CO478" s="263"/>
      <c r="CP478" s="263"/>
      <c r="CQ478" s="263"/>
      <c r="CR478" s="263"/>
      <c r="CS478" s="263"/>
      <c r="CT478" s="263"/>
      <c r="CU478" s="263"/>
      <c r="CV478" s="263"/>
      <c r="CW478" s="263"/>
      <c r="CX478" s="263"/>
      <c r="CY478" s="263"/>
      <c r="CZ478" s="263"/>
      <c r="DA478" s="263"/>
      <c r="DB478" s="263"/>
      <c r="DC478" s="263"/>
      <c r="DD478" s="263"/>
      <c r="DE478" s="263"/>
      <c r="DF478" s="263"/>
      <c r="DG478" s="263"/>
      <c r="DH478" s="263"/>
      <c r="DI478" s="263"/>
      <c r="DJ478" s="263"/>
      <c r="DK478" s="263"/>
      <c r="DL478" s="263"/>
      <c r="DM478" s="263"/>
      <c r="DN478" s="263"/>
      <c r="DO478" s="263"/>
      <c r="DP478" s="263"/>
      <c r="DQ478" s="263"/>
      <c r="DR478" s="263"/>
      <c r="DS478" s="263"/>
      <c r="DT478" s="263"/>
      <c r="DU478" s="263"/>
      <c r="DV478" s="263"/>
      <c r="DW478" s="263"/>
      <c r="DX478" s="263"/>
      <c r="DY478" s="263"/>
      <c r="DZ478" s="263"/>
      <c r="EA478" s="263"/>
      <c r="EB478" s="263"/>
      <c r="EC478" s="263"/>
      <c r="ED478" s="263"/>
      <c r="EE478" s="263"/>
      <c r="EF478" s="263"/>
      <c r="EG478" s="263"/>
      <c r="EH478" s="263"/>
      <c r="EI478" s="263"/>
      <c r="EJ478" s="263"/>
      <c r="EK478" s="263"/>
      <c r="EL478" s="263"/>
      <c r="EM478" s="263"/>
      <c r="EN478" s="263"/>
      <c r="EO478" s="261"/>
    </row>
    <row r="479" spans="1:145" s="403" customFormat="1" ht="43.5" customHeight="1">
      <c r="B479" s="410" t="s">
        <v>584</v>
      </c>
      <c r="C479" s="790" t="s">
        <v>311</v>
      </c>
      <c r="D479" s="791"/>
      <c r="E479" s="791"/>
      <c r="F479" s="791"/>
      <c r="G479" s="791"/>
      <c r="H479" s="791"/>
      <c r="I479" s="791"/>
      <c r="J479" s="791"/>
      <c r="K479" s="791"/>
      <c r="L479" s="791"/>
      <c r="M479" s="791"/>
      <c r="N479" s="821"/>
      <c r="O479" s="328"/>
      <c r="P479" s="404"/>
      <c r="Q479" s="404"/>
      <c r="R479" s="404"/>
      <c r="S479" s="404"/>
      <c r="T479" s="404"/>
      <c r="U479" s="404"/>
      <c r="V479" s="404"/>
      <c r="W479" s="404"/>
      <c r="X479" s="404"/>
      <c r="Y479" s="404"/>
      <c r="Z479" s="404"/>
      <c r="AA479" s="404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  <c r="BQ479" s="140"/>
      <c r="BR479" s="140"/>
      <c r="BS479" s="140"/>
      <c r="BT479" s="140"/>
      <c r="BU479" s="140"/>
      <c r="BV479" s="140"/>
      <c r="BW479" s="140"/>
      <c r="BX479" s="140"/>
      <c r="BY479" s="140"/>
      <c r="BZ479" s="140"/>
      <c r="CA479" s="140"/>
      <c r="CB479" s="140"/>
      <c r="CC479" s="140"/>
      <c r="CD479" s="140"/>
      <c r="CE479" s="140"/>
      <c r="CF479" s="140"/>
      <c r="CG479" s="140"/>
      <c r="CH479" s="140"/>
      <c r="CI479" s="140"/>
      <c r="CJ479" s="140"/>
      <c r="CK479" s="140"/>
      <c r="CL479" s="140"/>
      <c r="CM479" s="140"/>
      <c r="CN479" s="140"/>
      <c r="CO479" s="140"/>
      <c r="CP479" s="140"/>
      <c r="CQ479" s="140"/>
      <c r="CR479" s="140"/>
      <c r="CS479" s="140"/>
      <c r="CT479" s="140"/>
      <c r="CU479" s="140"/>
      <c r="CV479" s="140"/>
      <c r="CW479" s="140"/>
      <c r="CX479" s="140"/>
      <c r="CY479" s="140"/>
      <c r="CZ479" s="140"/>
      <c r="DA479" s="140"/>
      <c r="DB479" s="140"/>
      <c r="DC479" s="140"/>
      <c r="DD479" s="140"/>
      <c r="DE479" s="140"/>
      <c r="DF479" s="140"/>
      <c r="DG479" s="140"/>
      <c r="DH479" s="140"/>
      <c r="DI479" s="140"/>
      <c r="DJ479" s="140"/>
      <c r="DK479" s="140"/>
      <c r="DL479" s="140"/>
      <c r="DM479" s="140"/>
      <c r="DN479" s="140"/>
      <c r="DO479" s="140"/>
      <c r="DP479" s="140"/>
      <c r="DQ479" s="140"/>
      <c r="DR479" s="140"/>
      <c r="DS479" s="140"/>
      <c r="DT479" s="140"/>
      <c r="DU479" s="140"/>
      <c r="DV479" s="140"/>
      <c r="DW479" s="140"/>
      <c r="DX479" s="140"/>
      <c r="DY479" s="140"/>
      <c r="DZ479" s="140"/>
      <c r="EA479" s="140"/>
      <c r="EB479" s="140"/>
      <c r="EC479" s="140"/>
      <c r="ED479" s="140"/>
      <c r="EE479" s="140"/>
      <c r="EF479" s="140"/>
      <c r="EG479" s="140"/>
      <c r="EH479" s="140"/>
      <c r="EI479" s="140"/>
      <c r="EJ479" s="140"/>
      <c r="EK479" s="140"/>
      <c r="EL479" s="140"/>
      <c r="EM479" s="140"/>
      <c r="EN479" s="140"/>
    </row>
    <row r="480" spans="1:145" s="126" customFormat="1" ht="43.5" customHeight="1">
      <c r="B480" s="38"/>
      <c r="C480" s="784" t="s">
        <v>579</v>
      </c>
      <c r="D480" s="785"/>
      <c r="E480" s="785"/>
      <c r="F480" s="785"/>
      <c r="G480" s="785"/>
      <c r="H480" s="785"/>
      <c r="I480" s="785"/>
      <c r="J480" s="785"/>
      <c r="K480" s="785"/>
      <c r="L480" s="785"/>
      <c r="M480" s="785"/>
      <c r="N480" s="786"/>
      <c r="O480" s="328"/>
      <c r="P480" s="442"/>
      <c r="Q480" s="442"/>
      <c r="R480" s="442"/>
      <c r="S480" s="442"/>
      <c r="T480" s="442"/>
      <c r="U480" s="442"/>
      <c r="V480" s="442"/>
      <c r="W480" s="442"/>
      <c r="X480" s="404"/>
      <c r="Y480" s="404"/>
      <c r="Z480" s="404"/>
      <c r="AA480" s="404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  <c r="BQ480" s="140"/>
      <c r="BR480" s="140"/>
      <c r="BS480" s="140"/>
      <c r="BT480" s="140"/>
      <c r="BU480" s="140"/>
      <c r="BV480" s="140"/>
      <c r="BW480" s="140"/>
      <c r="BX480" s="140"/>
      <c r="BY480" s="140"/>
      <c r="BZ480" s="140"/>
      <c r="CA480" s="140"/>
      <c r="CB480" s="140"/>
      <c r="CC480" s="140"/>
      <c r="CD480" s="140"/>
      <c r="CE480" s="140"/>
      <c r="CF480" s="140"/>
      <c r="CG480" s="140"/>
      <c r="CH480" s="140"/>
      <c r="CI480" s="140"/>
      <c r="CJ480" s="140"/>
      <c r="CK480" s="140"/>
      <c r="CL480" s="140"/>
      <c r="CM480" s="140"/>
      <c r="CN480" s="140"/>
      <c r="CO480" s="140"/>
      <c r="CP480" s="140"/>
      <c r="CQ480" s="140"/>
      <c r="CR480" s="140"/>
      <c r="CS480" s="140"/>
      <c r="CT480" s="140"/>
      <c r="CU480" s="140"/>
      <c r="CV480" s="140"/>
      <c r="CW480" s="140"/>
      <c r="CX480" s="140"/>
      <c r="CY480" s="140"/>
      <c r="CZ480" s="140"/>
      <c r="DA480" s="140"/>
      <c r="DB480" s="140"/>
      <c r="DC480" s="140"/>
      <c r="DD480" s="140"/>
      <c r="DE480" s="140"/>
      <c r="DF480" s="140"/>
      <c r="DG480" s="140"/>
      <c r="DH480" s="140"/>
      <c r="DI480" s="140"/>
      <c r="DJ480" s="140"/>
      <c r="DK480" s="140"/>
      <c r="DL480" s="140"/>
      <c r="DM480" s="140"/>
      <c r="DN480" s="140"/>
      <c r="DO480" s="140"/>
      <c r="DP480" s="140"/>
      <c r="DQ480" s="140"/>
      <c r="DR480" s="140"/>
      <c r="DS480" s="140"/>
      <c r="DT480" s="140"/>
      <c r="DU480" s="140"/>
      <c r="DV480" s="140"/>
      <c r="DW480" s="140"/>
      <c r="DX480" s="140"/>
      <c r="DY480" s="140"/>
      <c r="DZ480" s="140"/>
      <c r="EA480" s="140"/>
      <c r="EB480" s="140"/>
      <c r="EC480" s="140"/>
      <c r="ED480" s="140"/>
      <c r="EE480" s="140"/>
      <c r="EF480" s="140"/>
      <c r="EG480" s="140"/>
      <c r="EH480" s="140"/>
      <c r="EI480" s="140"/>
      <c r="EJ480" s="140"/>
      <c r="EK480" s="140"/>
      <c r="EL480" s="140"/>
      <c r="EM480" s="140"/>
      <c r="EN480" s="140"/>
    </row>
    <row r="481" spans="1:145" ht="18.75" customHeight="1">
      <c r="A481" s="7"/>
      <c r="B481" s="8"/>
      <c r="C481" s="757" t="s">
        <v>580</v>
      </c>
      <c r="D481" s="758"/>
      <c r="E481" s="758"/>
      <c r="F481" s="758"/>
      <c r="G481" s="758"/>
      <c r="H481" s="758"/>
      <c r="I481" s="758"/>
      <c r="J481" s="758"/>
      <c r="K481" s="758"/>
      <c r="L481" s="758"/>
      <c r="M481" s="758"/>
      <c r="N481" s="759"/>
    </row>
    <row r="482" spans="1:145" ht="18.75" customHeight="1">
      <c r="A482" s="7"/>
      <c r="B482" s="8"/>
      <c r="C482" s="757" t="s">
        <v>581</v>
      </c>
      <c r="D482" s="758"/>
      <c r="E482" s="758"/>
      <c r="F482" s="758"/>
      <c r="G482" s="758"/>
      <c r="H482" s="758"/>
      <c r="I482" s="758"/>
      <c r="J482" s="758"/>
      <c r="K482" s="758"/>
      <c r="L482" s="758"/>
      <c r="M482" s="758"/>
      <c r="N482" s="759"/>
    </row>
    <row r="483" spans="1:145" ht="18.75" customHeight="1">
      <c r="A483" s="7"/>
      <c r="B483" s="8"/>
      <c r="C483" s="757" t="s">
        <v>582</v>
      </c>
      <c r="D483" s="758"/>
      <c r="E483" s="758"/>
      <c r="F483" s="758"/>
      <c r="G483" s="758"/>
      <c r="H483" s="758"/>
      <c r="I483" s="758"/>
      <c r="J483" s="758"/>
      <c r="K483" s="758"/>
      <c r="L483" s="758"/>
      <c r="M483" s="758"/>
      <c r="N483" s="759"/>
    </row>
    <row r="484" spans="1:145" ht="18.75" customHeight="1">
      <c r="A484" s="7"/>
      <c r="B484" s="8"/>
      <c r="C484" s="757" t="s">
        <v>583</v>
      </c>
      <c r="D484" s="758"/>
      <c r="E484" s="758"/>
      <c r="F484" s="758"/>
      <c r="G484" s="758"/>
      <c r="H484" s="758"/>
      <c r="I484" s="758"/>
      <c r="J484" s="758"/>
      <c r="K484" s="758"/>
      <c r="L484" s="758"/>
      <c r="M484" s="758"/>
      <c r="N484" s="759"/>
    </row>
    <row r="485" spans="1:145" s="14" customFormat="1" ht="87.75" customHeight="1">
      <c r="A485" s="9"/>
      <c r="B485" s="10" t="s">
        <v>585</v>
      </c>
      <c r="C485" s="427" t="s">
        <v>779</v>
      </c>
      <c r="D485" s="10" t="s">
        <v>365</v>
      </c>
      <c r="E485" s="338">
        <v>387000</v>
      </c>
      <c r="F485" s="338">
        <v>320422.43</v>
      </c>
      <c r="G485" s="426">
        <f>F485/E485*100</f>
        <v>82.796493540051671</v>
      </c>
      <c r="H485" s="462">
        <v>1</v>
      </c>
      <c r="I485" s="412" t="s">
        <v>586</v>
      </c>
      <c r="J485" s="12" t="s">
        <v>12</v>
      </c>
      <c r="K485" s="290">
        <v>100</v>
      </c>
      <c r="L485" s="290">
        <v>100</v>
      </c>
      <c r="M485" s="13">
        <v>100</v>
      </c>
      <c r="N485" s="459">
        <v>1</v>
      </c>
      <c r="O485" s="328"/>
      <c r="P485" s="404"/>
      <c r="Q485" s="404"/>
      <c r="R485" s="404"/>
      <c r="S485" s="404"/>
      <c r="T485" s="404"/>
      <c r="U485" s="404"/>
      <c r="V485" s="404"/>
      <c r="W485" s="404"/>
      <c r="X485" s="404"/>
      <c r="Y485" s="404"/>
      <c r="Z485" s="404"/>
      <c r="AA485" s="404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  <c r="BQ485" s="140"/>
      <c r="BR485" s="140"/>
      <c r="BS485" s="140"/>
      <c r="BT485" s="140"/>
      <c r="BU485" s="140"/>
      <c r="BV485" s="140"/>
      <c r="BW485" s="140"/>
      <c r="BX485" s="140"/>
      <c r="BY485" s="140"/>
      <c r="BZ485" s="140"/>
      <c r="CA485" s="140"/>
      <c r="CB485" s="140"/>
      <c r="CC485" s="140"/>
      <c r="CD485" s="140"/>
      <c r="CE485" s="140"/>
      <c r="CF485" s="140"/>
      <c r="CG485" s="140"/>
      <c r="CH485" s="140"/>
      <c r="CI485" s="140"/>
      <c r="CJ485" s="140"/>
      <c r="CK485" s="140"/>
      <c r="CL485" s="140"/>
      <c r="CM485" s="140"/>
      <c r="CN485" s="140"/>
      <c r="CO485" s="140"/>
      <c r="CP485" s="140"/>
      <c r="CQ485" s="140"/>
      <c r="CR485" s="140"/>
      <c r="CS485" s="140"/>
      <c r="CT485" s="140"/>
      <c r="CU485" s="140"/>
      <c r="CV485" s="140"/>
      <c r="CW485" s="140"/>
      <c r="CX485" s="140"/>
      <c r="CY485" s="140"/>
      <c r="CZ485" s="140"/>
      <c r="DA485" s="140"/>
      <c r="DB485" s="140"/>
      <c r="DC485" s="140"/>
      <c r="DD485" s="140"/>
      <c r="DE485" s="140"/>
      <c r="DF485" s="140"/>
      <c r="DG485" s="140"/>
      <c r="DH485" s="140"/>
      <c r="DI485" s="140"/>
      <c r="DJ485" s="140"/>
      <c r="DK485" s="140"/>
      <c r="DL485" s="140"/>
      <c r="DM485" s="140"/>
      <c r="DN485" s="140"/>
      <c r="DO485" s="140"/>
      <c r="DP485" s="140"/>
      <c r="DQ485" s="140"/>
      <c r="DR485" s="140"/>
      <c r="DS485" s="140"/>
      <c r="DT485" s="140"/>
      <c r="DU485" s="140"/>
      <c r="DV485" s="140"/>
      <c r="DW485" s="140"/>
      <c r="DX485" s="140"/>
      <c r="DY485" s="140"/>
      <c r="DZ485" s="140"/>
      <c r="EA485" s="140"/>
      <c r="EB485" s="140"/>
      <c r="EC485" s="140"/>
      <c r="ED485" s="140"/>
      <c r="EE485" s="140"/>
      <c r="EF485" s="140"/>
      <c r="EG485" s="140"/>
      <c r="EH485" s="140"/>
      <c r="EI485" s="140"/>
      <c r="EJ485" s="140"/>
      <c r="EK485" s="140"/>
      <c r="EL485" s="140"/>
      <c r="EM485" s="140"/>
      <c r="EN485" s="140"/>
    </row>
    <row r="486" spans="1:145" s="14" customFormat="1" ht="79.5" customHeight="1">
      <c r="A486" s="9"/>
      <c r="B486" s="10"/>
      <c r="C486" s="427"/>
      <c r="D486" s="10"/>
      <c r="E486" s="338"/>
      <c r="F486" s="338"/>
      <c r="G486" s="502"/>
      <c r="H486" s="502"/>
      <c r="I486" s="412" t="s">
        <v>587</v>
      </c>
      <c r="J486" s="12" t="s">
        <v>12</v>
      </c>
      <c r="K486" s="290">
        <v>100</v>
      </c>
      <c r="L486" s="290">
        <v>100</v>
      </c>
      <c r="M486" s="13">
        <v>100</v>
      </c>
      <c r="N486" s="459">
        <v>1</v>
      </c>
      <c r="O486" s="328"/>
      <c r="P486" s="404"/>
      <c r="Q486" s="404"/>
      <c r="R486" s="404"/>
      <c r="S486" s="404"/>
      <c r="T486" s="404"/>
      <c r="U486" s="404"/>
      <c r="V486" s="404"/>
      <c r="W486" s="404"/>
      <c r="X486" s="404"/>
      <c r="Y486" s="404"/>
      <c r="Z486" s="404"/>
      <c r="AA486" s="404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  <c r="BQ486" s="140"/>
      <c r="BR486" s="140"/>
      <c r="BS486" s="140"/>
      <c r="BT486" s="140"/>
      <c r="BU486" s="140"/>
      <c r="BV486" s="140"/>
      <c r="BW486" s="140"/>
      <c r="BX486" s="140"/>
      <c r="BY486" s="140"/>
      <c r="BZ486" s="140"/>
      <c r="CA486" s="140"/>
      <c r="CB486" s="140"/>
      <c r="CC486" s="140"/>
      <c r="CD486" s="140"/>
      <c r="CE486" s="140"/>
      <c r="CF486" s="140"/>
      <c r="CG486" s="140"/>
      <c r="CH486" s="140"/>
      <c r="CI486" s="140"/>
      <c r="CJ486" s="140"/>
      <c r="CK486" s="140"/>
      <c r="CL486" s="140"/>
      <c r="CM486" s="140"/>
      <c r="CN486" s="140"/>
      <c r="CO486" s="140"/>
      <c r="CP486" s="140"/>
      <c r="CQ486" s="140"/>
      <c r="CR486" s="140"/>
      <c r="CS486" s="140"/>
      <c r="CT486" s="140"/>
      <c r="CU486" s="140"/>
      <c r="CV486" s="140"/>
      <c r="CW486" s="140"/>
      <c r="CX486" s="140"/>
      <c r="CY486" s="140"/>
      <c r="CZ486" s="140"/>
      <c r="DA486" s="140"/>
      <c r="DB486" s="140"/>
      <c r="DC486" s="140"/>
      <c r="DD486" s="140"/>
      <c r="DE486" s="140"/>
      <c r="DF486" s="140"/>
      <c r="DG486" s="140"/>
      <c r="DH486" s="140"/>
      <c r="DI486" s="140"/>
      <c r="DJ486" s="140"/>
      <c r="DK486" s="140"/>
      <c r="DL486" s="140"/>
      <c r="DM486" s="140"/>
      <c r="DN486" s="140"/>
      <c r="DO486" s="140"/>
      <c r="DP486" s="140"/>
      <c r="DQ486" s="140"/>
      <c r="DR486" s="140"/>
      <c r="DS486" s="140"/>
      <c r="DT486" s="140"/>
      <c r="DU486" s="140"/>
      <c r="DV486" s="140"/>
      <c r="DW486" s="140"/>
      <c r="DX486" s="140"/>
      <c r="DY486" s="140"/>
      <c r="DZ486" s="140"/>
      <c r="EA486" s="140"/>
      <c r="EB486" s="140"/>
      <c r="EC486" s="140"/>
      <c r="ED486" s="140"/>
      <c r="EE486" s="140"/>
      <c r="EF486" s="140"/>
      <c r="EG486" s="140"/>
      <c r="EH486" s="140"/>
      <c r="EI486" s="140"/>
      <c r="EJ486" s="140"/>
      <c r="EK486" s="140"/>
      <c r="EL486" s="140"/>
      <c r="EM486" s="140"/>
      <c r="EN486" s="140"/>
    </row>
    <row r="487" spans="1:145" s="196" customFormat="1" ht="27" customHeight="1">
      <c r="A487" s="193"/>
      <c r="B487" s="194"/>
      <c r="C487" s="16" t="s">
        <v>166</v>
      </c>
      <c r="D487" s="484"/>
      <c r="E487" s="639">
        <f>SUM(E485:E486)</f>
        <v>387000</v>
      </c>
      <c r="F487" s="639">
        <f>SUM(F485:F486)</f>
        <v>320422.43</v>
      </c>
      <c r="G487" s="558">
        <f>(F487/E487)*100</f>
        <v>82.796493540051671</v>
      </c>
      <c r="H487" s="525">
        <v>1</v>
      </c>
      <c r="I487" s="16"/>
      <c r="J487" s="25"/>
      <c r="K487" s="322"/>
      <c r="L487" s="322"/>
      <c r="M487" s="25">
        <v>100</v>
      </c>
      <c r="N487" s="549">
        <v>1</v>
      </c>
      <c r="O487" s="333"/>
      <c r="P487" s="66"/>
      <c r="Q487" s="66"/>
      <c r="R487" s="66"/>
      <c r="S487" s="66"/>
      <c r="T487" s="66"/>
      <c r="U487" s="66"/>
      <c r="V487" s="66"/>
      <c r="W487" s="66"/>
      <c r="X487" s="195"/>
      <c r="Y487" s="195"/>
      <c r="Z487" s="195"/>
      <c r="AA487" s="195"/>
      <c r="AB487" s="263"/>
      <c r="AC487" s="263"/>
      <c r="AD487" s="263"/>
      <c r="AE487" s="263"/>
      <c r="AF487" s="263"/>
      <c r="AG487" s="263"/>
      <c r="AH487" s="263"/>
      <c r="AI487" s="263"/>
      <c r="AJ487" s="263"/>
      <c r="AK487" s="263"/>
      <c r="AL487" s="263"/>
      <c r="AM487" s="263"/>
      <c r="AN487" s="263"/>
      <c r="AO487" s="263"/>
      <c r="AP487" s="263"/>
      <c r="AQ487" s="263"/>
      <c r="AR487" s="263"/>
      <c r="AS487" s="263"/>
      <c r="AT487" s="263"/>
      <c r="AU487" s="263"/>
      <c r="AV487" s="263"/>
      <c r="AW487" s="263"/>
      <c r="AX487" s="263"/>
      <c r="AY487" s="263"/>
      <c r="AZ487" s="263"/>
      <c r="BA487" s="263"/>
      <c r="BB487" s="263"/>
      <c r="BC487" s="263"/>
      <c r="BD487" s="263"/>
      <c r="BE487" s="263"/>
      <c r="BF487" s="263"/>
      <c r="BG487" s="263"/>
      <c r="BH487" s="263"/>
      <c r="BI487" s="263"/>
      <c r="BJ487" s="263"/>
      <c r="BK487" s="263"/>
      <c r="BL487" s="263"/>
      <c r="BM487" s="263"/>
      <c r="BN487" s="263"/>
      <c r="BO487" s="263"/>
      <c r="BP487" s="263"/>
      <c r="BQ487" s="263"/>
      <c r="BR487" s="263"/>
      <c r="BS487" s="263"/>
      <c r="BT487" s="263"/>
      <c r="BU487" s="263"/>
      <c r="BV487" s="263"/>
      <c r="BW487" s="263"/>
      <c r="BX487" s="263"/>
      <c r="BY487" s="263"/>
      <c r="BZ487" s="263"/>
      <c r="CA487" s="263"/>
      <c r="CB487" s="263"/>
      <c r="CC487" s="263"/>
      <c r="CD487" s="263"/>
      <c r="CE487" s="263"/>
      <c r="CF487" s="263"/>
      <c r="CG487" s="263"/>
      <c r="CH487" s="263"/>
      <c r="CI487" s="263"/>
      <c r="CJ487" s="263"/>
      <c r="CK487" s="263"/>
      <c r="CL487" s="263"/>
      <c r="CM487" s="263"/>
      <c r="CN487" s="263"/>
      <c r="CO487" s="263"/>
      <c r="CP487" s="263"/>
      <c r="CQ487" s="263"/>
      <c r="CR487" s="263"/>
      <c r="CS487" s="263"/>
      <c r="CT487" s="263"/>
      <c r="CU487" s="263"/>
      <c r="CV487" s="263"/>
      <c r="CW487" s="263"/>
      <c r="CX487" s="263"/>
      <c r="CY487" s="263"/>
      <c r="CZ487" s="263"/>
      <c r="DA487" s="263"/>
      <c r="DB487" s="263"/>
      <c r="DC487" s="263"/>
      <c r="DD487" s="263"/>
      <c r="DE487" s="263"/>
      <c r="DF487" s="263"/>
      <c r="DG487" s="263"/>
      <c r="DH487" s="263"/>
      <c r="DI487" s="263"/>
      <c r="DJ487" s="263"/>
      <c r="DK487" s="263"/>
      <c r="DL487" s="263"/>
      <c r="DM487" s="263"/>
      <c r="DN487" s="263"/>
      <c r="DO487" s="263"/>
      <c r="DP487" s="263"/>
      <c r="DQ487" s="263"/>
      <c r="DR487" s="263"/>
      <c r="DS487" s="263"/>
      <c r="DT487" s="263"/>
      <c r="DU487" s="263"/>
      <c r="DV487" s="263"/>
      <c r="DW487" s="263"/>
      <c r="DX487" s="263"/>
      <c r="DY487" s="263"/>
      <c r="DZ487" s="263"/>
      <c r="EA487" s="263"/>
      <c r="EB487" s="263"/>
      <c r="EC487" s="263"/>
      <c r="ED487" s="263"/>
      <c r="EE487" s="263"/>
      <c r="EF487" s="263"/>
      <c r="EG487" s="263"/>
      <c r="EH487" s="263"/>
      <c r="EI487" s="263"/>
      <c r="EJ487" s="263"/>
      <c r="EK487" s="263"/>
      <c r="EL487" s="263"/>
      <c r="EM487" s="263"/>
      <c r="EN487" s="263"/>
    </row>
    <row r="488" spans="1:145" s="72" customFormat="1" ht="47.25" customHeight="1">
      <c r="B488" s="275" t="s">
        <v>588</v>
      </c>
      <c r="C488" s="430" t="s">
        <v>306</v>
      </c>
      <c r="D488" s="485"/>
      <c r="E488" s="431"/>
      <c r="F488" s="431"/>
      <c r="G488" s="492"/>
      <c r="H488" s="521"/>
      <c r="I488" s="431"/>
      <c r="J488" s="431"/>
      <c r="K488" s="431"/>
      <c r="L488" s="431"/>
      <c r="M488" s="431"/>
      <c r="N488" s="554"/>
      <c r="O488" s="328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0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0"/>
      <c r="DH488" s="80"/>
      <c r="DI488" s="80"/>
      <c r="DJ488" s="80"/>
      <c r="DK488" s="80"/>
      <c r="DL488" s="80"/>
      <c r="DM488" s="80"/>
      <c r="DN488" s="80"/>
      <c r="DO488" s="80"/>
      <c r="DP488" s="80"/>
      <c r="DQ488" s="80"/>
      <c r="DR488" s="80"/>
      <c r="DS488" s="80"/>
      <c r="DT488" s="80"/>
      <c r="DU488" s="80"/>
      <c r="DV488" s="80"/>
      <c r="DW488" s="80"/>
      <c r="DX488" s="80"/>
      <c r="DY488" s="80"/>
      <c r="DZ488" s="80"/>
      <c r="EA488" s="80"/>
      <c r="EB488" s="80"/>
      <c r="EC488" s="80"/>
      <c r="ED488" s="80"/>
      <c r="EE488" s="80"/>
      <c r="EF488" s="80"/>
      <c r="EG488" s="80"/>
      <c r="EH488" s="80"/>
      <c r="EI488" s="80"/>
      <c r="EJ488" s="80"/>
      <c r="EK488" s="80"/>
      <c r="EL488" s="80"/>
      <c r="EM488" s="80"/>
      <c r="EN488" s="80"/>
    </row>
    <row r="489" spans="1:145" s="73" customFormat="1" ht="21" customHeight="1">
      <c r="B489" s="45"/>
      <c r="C489" s="432" t="s">
        <v>385</v>
      </c>
      <c r="D489" s="486"/>
      <c r="E489" s="433"/>
      <c r="F489" s="433"/>
      <c r="G489" s="497"/>
      <c r="H489" s="522"/>
      <c r="I489" s="433"/>
      <c r="J489" s="433"/>
      <c r="K489" s="433"/>
      <c r="L489" s="433"/>
      <c r="M489" s="433"/>
      <c r="N489" s="433"/>
      <c r="O489" s="328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0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0"/>
      <c r="DH489" s="80"/>
      <c r="DI489" s="80"/>
      <c r="DJ489" s="80"/>
      <c r="DK489" s="80"/>
      <c r="DL489" s="80"/>
      <c r="DM489" s="80"/>
      <c r="DN489" s="80"/>
      <c r="DO489" s="80"/>
      <c r="DP489" s="80"/>
      <c r="DQ489" s="80"/>
      <c r="DR489" s="80"/>
      <c r="DS489" s="80"/>
      <c r="DT489" s="80"/>
      <c r="DU489" s="80"/>
      <c r="DV489" s="80"/>
      <c r="DW489" s="80"/>
      <c r="DX489" s="80"/>
      <c r="DY489" s="80"/>
      <c r="DZ489" s="80"/>
      <c r="EA489" s="80"/>
      <c r="EB489" s="80"/>
      <c r="EC489" s="80"/>
      <c r="ED489" s="80"/>
      <c r="EE489" s="80"/>
      <c r="EF489" s="80"/>
      <c r="EG489" s="80"/>
      <c r="EH489" s="80"/>
      <c r="EI489" s="80"/>
      <c r="EJ489" s="80"/>
      <c r="EK489" s="80"/>
      <c r="EL489" s="80"/>
      <c r="EM489" s="80"/>
      <c r="EN489" s="80"/>
    </row>
    <row r="490" spans="1:145" s="73" customFormat="1" ht="21" customHeight="1">
      <c r="B490" s="45"/>
      <c r="C490" s="814" t="s">
        <v>307</v>
      </c>
      <c r="D490" s="815"/>
      <c r="E490" s="815"/>
      <c r="F490" s="815"/>
      <c r="G490" s="815"/>
      <c r="H490" s="815"/>
      <c r="I490" s="815"/>
      <c r="J490" s="815"/>
      <c r="K490" s="815"/>
      <c r="L490" s="815"/>
      <c r="M490" s="815"/>
      <c r="N490" s="816"/>
      <c r="O490" s="328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0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0"/>
      <c r="DH490" s="80"/>
      <c r="DI490" s="80"/>
      <c r="DJ490" s="80"/>
      <c r="DK490" s="80"/>
      <c r="DL490" s="80"/>
      <c r="DM490" s="80"/>
      <c r="DN490" s="80"/>
      <c r="DO490" s="80"/>
      <c r="DP490" s="80"/>
      <c r="DQ490" s="80"/>
      <c r="DR490" s="80"/>
      <c r="DS490" s="80"/>
      <c r="DT490" s="80"/>
      <c r="DU490" s="80"/>
      <c r="DV490" s="80"/>
      <c r="DW490" s="80"/>
      <c r="DX490" s="80"/>
      <c r="DY490" s="80"/>
      <c r="DZ490" s="80"/>
      <c r="EA490" s="80"/>
      <c r="EB490" s="80"/>
      <c r="EC490" s="80"/>
      <c r="ED490" s="80"/>
      <c r="EE490" s="80"/>
      <c r="EF490" s="80"/>
      <c r="EG490" s="80"/>
      <c r="EH490" s="80"/>
      <c r="EI490" s="80"/>
      <c r="EJ490" s="80"/>
      <c r="EK490" s="80"/>
      <c r="EL490" s="80"/>
      <c r="EM490" s="80"/>
      <c r="EN490" s="80"/>
    </row>
    <row r="491" spans="1:145" s="73" customFormat="1" ht="21" customHeight="1">
      <c r="B491" s="45"/>
      <c r="C491" s="814" t="s">
        <v>308</v>
      </c>
      <c r="D491" s="815"/>
      <c r="E491" s="815"/>
      <c r="F491" s="815"/>
      <c r="G491" s="815"/>
      <c r="H491" s="815"/>
      <c r="I491" s="815"/>
      <c r="J491" s="815"/>
      <c r="K491" s="815"/>
      <c r="L491" s="815"/>
      <c r="M491" s="815"/>
      <c r="N491" s="816"/>
      <c r="O491" s="328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0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0"/>
      <c r="DH491" s="80"/>
      <c r="DI491" s="80"/>
      <c r="DJ491" s="80"/>
      <c r="DK491" s="80"/>
      <c r="DL491" s="80"/>
      <c r="DM491" s="80"/>
      <c r="DN491" s="80"/>
      <c r="DO491" s="80"/>
      <c r="DP491" s="80"/>
      <c r="DQ491" s="80"/>
      <c r="DR491" s="80"/>
      <c r="DS491" s="80"/>
      <c r="DT491" s="80"/>
      <c r="DU491" s="80"/>
      <c r="DV491" s="80"/>
      <c r="DW491" s="80"/>
      <c r="DX491" s="80"/>
      <c r="DY491" s="80"/>
      <c r="DZ491" s="80"/>
      <c r="EA491" s="80"/>
      <c r="EB491" s="80"/>
      <c r="EC491" s="80"/>
      <c r="ED491" s="80"/>
      <c r="EE491" s="80"/>
      <c r="EF491" s="80"/>
      <c r="EG491" s="80"/>
      <c r="EH491" s="80"/>
      <c r="EI491" s="80"/>
      <c r="EJ491" s="80"/>
      <c r="EK491" s="80"/>
      <c r="EL491" s="80"/>
      <c r="EM491" s="80"/>
      <c r="EN491" s="80"/>
    </row>
    <row r="492" spans="1:145" s="73" customFormat="1" ht="23.25" customHeight="1">
      <c r="B492" s="45"/>
      <c r="C492" s="814" t="s">
        <v>309</v>
      </c>
      <c r="D492" s="858"/>
      <c r="E492" s="858"/>
      <c r="F492" s="858"/>
      <c r="G492" s="858"/>
      <c r="H492" s="858"/>
      <c r="I492" s="858"/>
      <c r="J492" s="858"/>
      <c r="K492" s="858"/>
      <c r="L492" s="858"/>
      <c r="M492" s="858"/>
      <c r="N492" s="859"/>
      <c r="O492" s="328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0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0"/>
      <c r="DH492" s="80"/>
      <c r="DI492" s="80"/>
      <c r="DJ492" s="80"/>
      <c r="DK492" s="80"/>
      <c r="DL492" s="80"/>
      <c r="DM492" s="80"/>
      <c r="DN492" s="80"/>
      <c r="DO492" s="80"/>
      <c r="DP492" s="80"/>
      <c r="DQ492" s="80"/>
      <c r="DR492" s="80"/>
      <c r="DS492" s="80"/>
      <c r="DT492" s="80"/>
      <c r="DU492" s="80"/>
      <c r="DV492" s="80"/>
      <c r="DW492" s="80"/>
      <c r="DX492" s="80"/>
      <c r="DY492" s="80"/>
      <c r="DZ492" s="80"/>
      <c r="EA492" s="80"/>
      <c r="EB492" s="80"/>
      <c r="EC492" s="80"/>
      <c r="ED492" s="80"/>
      <c r="EE492" s="80"/>
      <c r="EF492" s="80"/>
      <c r="EG492" s="80"/>
      <c r="EH492" s="80"/>
      <c r="EI492" s="80"/>
      <c r="EJ492" s="80"/>
      <c r="EK492" s="80"/>
      <c r="EL492" s="80"/>
      <c r="EM492" s="80"/>
      <c r="EN492" s="80"/>
    </row>
    <row r="493" spans="1:145" s="73" customFormat="1" ht="47.25" customHeight="1">
      <c r="B493" s="102" t="s">
        <v>589</v>
      </c>
      <c r="C493" s="214" t="s">
        <v>388</v>
      </c>
      <c r="D493" s="487">
        <v>10</v>
      </c>
      <c r="E493" s="360">
        <v>425000</v>
      </c>
      <c r="F493" s="360">
        <v>422875</v>
      </c>
      <c r="G493" s="435">
        <f>F493/E493*100</f>
        <v>99.5</v>
      </c>
      <c r="H493" s="523">
        <v>1</v>
      </c>
      <c r="I493" s="111" t="s">
        <v>386</v>
      </c>
      <c r="J493" s="435" t="s">
        <v>12</v>
      </c>
      <c r="K493" s="434">
        <v>95</v>
      </c>
      <c r="L493" s="434">
        <v>95</v>
      </c>
      <c r="M493" s="435">
        <v>100</v>
      </c>
      <c r="N493" s="436">
        <v>1</v>
      </c>
      <c r="O493" s="328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0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0"/>
      <c r="DH493" s="80"/>
      <c r="DI493" s="80"/>
      <c r="DJ493" s="80"/>
      <c r="DK493" s="80"/>
      <c r="DL493" s="80"/>
      <c r="DM493" s="80"/>
      <c r="DN493" s="80"/>
      <c r="DO493" s="80"/>
      <c r="DP493" s="80"/>
      <c r="DQ493" s="80"/>
      <c r="DR493" s="80"/>
      <c r="DS493" s="80"/>
      <c r="DT493" s="80"/>
      <c r="DU493" s="80"/>
      <c r="DV493" s="80"/>
      <c r="DW493" s="80"/>
      <c r="DX493" s="80"/>
      <c r="DY493" s="80"/>
      <c r="DZ493" s="80"/>
      <c r="EA493" s="80"/>
      <c r="EB493" s="80"/>
      <c r="EC493" s="80"/>
      <c r="ED493" s="80"/>
      <c r="EE493" s="80"/>
      <c r="EF493" s="80"/>
      <c r="EG493" s="80"/>
      <c r="EH493" s="80"/>
      <c r="EI493" s="80"/>
      <c r="EJ493" s="80"/>
      <c r="EK493" s="80"/>
      <c r="EL493" s="80"/>
      <c r="EM493" s="80"/>
      <c r="EN493" s="80"/>
    </row>
    <row r="494" spans="1:145" s="73" customFormat="1" ht="62.25" customHeight="1">
      <c r="B494" s="110"/>
      <c r="C494" s="214"/>
      <c r="D494" s="488"/>
      <c r="E494" s="361"/>
      <c r="F494" s="361"/>
      <c r="G494" s="186"/>
      <c r="H494" s="524"/>
      <c r="I494" s="111" t="s">
        <v>387</v>
      </c>
      <c r="J494" s="435" t="s">
        <v>12</v>
      </c>
      <c r="K494" s="434">
        <v>55</v>
      </c>
      <c r="L494" s="434">
        <v>55</v>
      </c>
      <c r="M494" s="435">
        <v>100</v>
      </c>
      <c r="N494" s="436">
        <v>1</v>
      </c>
      <c r="O494" s="328"/>
      <c r="P494" s="195"/>
      <c r="Q494" s="195"/>
      <c r="R494" s="195"/>
      <c r="S494" s="195"/>
      <c r="T494" s="195"/>
      <c r="U494" s="195"/>
      <c r="V494" s="195"/>
      <c r="W494" s="195"/>
      <c r="X494" s="66"/>
      <c r="Y494" s="66"/>
      <c r="Z494" s="66"/>
      <c r="AA494" s="66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0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0"/>
      <c r="DH494" s="80"/>
      <c r="DI494" s="80"/>
      <c r="DJ494" s="80"/>
      <c r="DK494" s="80"/>
      <c r="DL494" s="80"/>
      <c r="DM494" s="80"/>
      <c r="DN494" s="80"/>
      <c r="DO494" s="80"/>
      <c r="DP494" s="80"/>
      <c r="DQ494" s="80"/>
      <c r="DR494" s="80"/>
      <c r="DS494" s="80"/>
      <c r="DT494" s="80"/>
      <c r="DU494" s="80"/>
      <c r="DV494" s="80"/>
      <c r="DW494" s="80"/>
      <c r="DX494" s="80"/>
      <c r="DY494" s="80"/>
      <c r="DZ494" s="80"/>
      <c r="EA494" s="80"/>
      <c r="EB494" s="80"/>
      <c r="EC494" s="80"/>
      <c r="ED494" s="80"/>
      <c r="EE494" s="80"/>
      <c r="EF494" s="80"/>
      <c r="EG494" s="80"/>
      <c r="EH494" s="80"/>
      <c r="EI494" s="80"/>
      <c r="EJ494" s="80"/>
      <c r="EK494" s="80"/>
      <c r="EL494" s="80"/>
      <c r="EM494" s="80"/>
      <c r="EN494" s="80"/>
    </row>
    <row r="495" spans="1:145" s="191" customFormat="1" ht="30" customHeight="1">
      <c r="B495" s="100"/>
      <c r="C495" s="69" t="s">
        <v>310</v>
      </c>
      <c r="D495" s="77"/>
      <c r="E495" s="341">
        <f>SUM(E493:E494)</f>
        <v>425000</v>
      </c>
      <c r="F495" s="341">
        <f>SUM(F493:F494)</f>
        <v>422875</v>
      </c>
      <c r="G495" s="617">
        <f>(F495/E495)*100</f>
        <v>99.5</v>
      </c>
      <c r="H495" s="633">
        <v>1</v>
      </c>
      <c r="I495" s="197"/>
      <c r="J495" s="198"/>
      <c r="K495" s="323"/>
      <c r="L495" s="323"/>
      <c r="M495" s="617">
        <v>100</v>
      </c>
      <c r="N495" s="636">
        <v>1</v>
      </c>
      <c r="O495" s="333"/>
      <c r="P495" s="66"/>
      <c r="Q495" s="66"/>
      <c r="R495" s="66"/>
      <c r="S495" s="66"/>
      <c r="T495" s="66"/>
      <c r="U495" s="66"/>
      <c r="V495" s="66"/>
      <c r="W495" s="66"/>
      <c r="X495" s="195"/>
      <c r="Y495" s="195"/>
      <c r="Z495" s="195"/>
      <c r="AA495" s="195"/>
      <c r="AB495" s="263"/>
      <c r="AC495" s="263"/>
      <c r="AD495" s="263"/>
      <c r="AE495" s="263"/>
      <c r="AF495" s="263"/>
      <c r="AG495" s="263"/>
      <c r="AH495" s="263"/>
      <c r="AI495" s="263"/>
      <c r="AJ495" s="263"/>
      <c r="AK495" s="263"/>
      <c r="AL495" s="263"/>
      <c r="AM495" s="263"/>
      <c r="AN495" s="263"/>
      <c r="AO495" s="263"/>
      <c r="AP495" s="263"/>
      <c r="AQ495" s="263"/>
      <c r="AR495" s="263"/>
      <c r="AS495" s="263"/>
      <c r="AT495" s="263"/>
      <c r="AU495" s="263"/>
      <c r="AV495" s="263"/>
      <c r="AW495" s="263"/>
      <c r="AX495" s="263"/>
      <c r="AY495" s="263"/>
      <c r="AZ495" s="263"/>
      <c r="BA495" s="263"/>
      <c r="BB495" s="263"/>
      <c r="BC495" s="263"/>
      <c r="BD495" s="263"/>
      <c r="BE495" s="263"/>
      <c r="BF495" s="263"/>
      <c r="BG495" s="263"/>
      <c r="BH495" s="263"/>
      <c r="BI495" s="263"/>
      <c r="BJ495" s="263"/>
      <c r="BK495" s="263"/>
      <c r="BL495" s="263"/>
      <c r="BM495" s="263"/>
      <c r="BN495" s="263"/>
      <c r="BO495" s="263"/>
      <c r="BP495" s="263"/>
      <c r="BQ495" s="263"/>
      <c r="BR495" s="263"/>
      <c r="BS495" s="263"/>
      <c r="BT495" s="263"/>
      <c r="BU495" s="263"/>
      <c r="BV495" s="263"/>
      <c r="BW495" s="263"/>
      <c r="BX495" s="263"/>
      <c r="BY495" s="263"/>
      <c r="BZ495" s="263"/>
      <c r="CA495" s="263"/>
      <c r="CB495" s="263"/>
      <c r="CC495" s="263"/>
      <c r="CD495" s="263"/>
      <c r="CE495" s="263"/>
      <c r="CF495" s="263"/>
      <c r="CG495" s="263"/>
      <c r="CH495" s="263"/>
      <c r="CI495" s="263"/>
      <c r="CJ495" s="263"/>
      <c r="CK495" s="263"/>
      <c r="CL495" s="263"/>
      <c r="CM495" s="263"/>
      <c r="CN495" s="263"/>
      <c r="CO495" s="263"/>
      <c r="CP495" s="263"/>
      <c r="CQ495" s="263"/>
      <c r="CR495" s="263"/>
      <c r="CS495" s="263"/>
      <c r="CT495" s="263"/>
      <c r="CU495" s="263"/>
      <c r="CV495" s="263"/>
      <c r="CW495" s="263"/>
      <c r="CX495" s="263"/>
      <c r="CY495" s="263"/>
      <c r="CZ495" s="263"/>
      <c r="DA495" s="263"/>
      <c r="DB495" s="263"/>
      <c r="DC495" s="263"/>
      <c r="DD495" s="263"/>
      <c r="DE495" s="263"/>
      <c r="DF495" s="263"/>
      <c r="DG495" s="263"/>
      <c r="DH495" s="263"/>
      <c r="DI495" s="263"/>
      <c r="DJ495" s="263"/>
      <c r="DK495" s="263"/>
      <c r="DL495" s="263"/>
      <c r="DM495" s="263"/>
      <c r="DN495" s="263"/>
      <c r="DO495" s="263"/>
      <c r="DP495" s="263"/>
      <c r="DQ495" s="263"/>
      <c r="DR495" s="263"/>
      <c r="DS495" s="263"/>
      <c r="DT495" s="263"/>
      <c r="DU495" s="263"/>
      <c r="DV495" s="263"/>
      <c r="DW495" s="263"/>
      <c r="DX495" s="263"/>
      <c r="DY495" s="263"/>
      <c r="DZ495" s="263"/>
      <c r="EA495" s="263"/>
      <c r="EB495" s="263"/>
      <c r="EC495" s="263"/>
      <c r="ED495" s="263"/>
      <c r="EE495" s="263"/>
      <c r="EF495" s="263"/>
      <c r="EG495" s="263"/>
      <c r="EH495" s="263"/>
      <c r="EI495" s="263"/>
      <c r="EJ495" s="263"/>
      <c r="EK495" s="263"/>
      <c r="EL495" s="263"/>
      <c r="EM495" s="263"/>
      <c r="EN495" s="263"/>
      <c r="EO495" s="261"/>
    </row>
    <row r="496" spans="1:145" s="448" customFormat="1" ht="36.75" customHeight="1">
      <c r="B496" s="643"/>
      <c r="C496" s="651" t="s">
        <v>572</v>
      </c>
      <c r="D496" s="683"/>
      <c r="E496" s="644">
        <f>E495+E487+E478+E470</f>
        <v>15724949.199999999</v>
      </c>
      <c r="F496" s="644">
        <f>F495+F487+F478+F470</f>
        <v>15355741.66</v>
      </c>
      <c r="G496" s="672">
        <f>F496/E496*100</f>
        <v>97.652090729806631</v>
      </c>
      <c r="H496" s="684">
        <v>0.98</v>
      </c>
      <c r="I496" s="875" t="s">
        <v>685</v>
      </c>
      <c r="J496" s="876"/>
      <c r="K496" s="876"/>
      <c r="L496" s="877"/>
      <c r="M496" s="879">
        <v>0.89</v>
      </c>
      <c r="N496" s="685">
        <v>1</v>
      </c>
      <c r="O496" s="568"/>
      <c r="AB496" s="266"/>
      <c r="AC496" s="266"/>
      <c r="AD496" s="266"/>
      <c r="AE496" s="266"/>
      <c r="AF496" s="266"/>
      <c r="AG496" s="266"/>
      <c r="AH496" s="266"/>
      <c r="AI496" s="266"/>
      <c r="AJ496" s="266"/>
      <c r="AK496" s="266"/>
      <c r="AL496" s="266"/>
      <c r="AM496" s="266"/>
      <c r="AN496" s="266"/>
      <c r="AO496" s="266"/>
      <c r="AP496" s="266"/>
      <c r="AQ496" s="266"/>
      <c r="AR496" s="266"/>
      <c r="AS496" s="266"/>
      <c r="AT496" s="266"/>
      <c r="AU496" s="266"/>
      <c r="AV496" s="266"/>
      <c r="AW496" s="266"/>
      <c r="AX496" s="266"/>
      <c r="AY496" s="266"/>
      <c r="AZ496" s="266"/>
      <c r="BA496" s="266"/>
      <c r="BB496" s="266"/>
      <c r="BC496" s="266"/>
      <c r="BD496" s="266"/>
      <c r="BE496" s="266"/>
      <c r="BF496" s="266"/>
      <c r="BG496" s="266"/>
      <c r="BH496" s="266"/>
      <c r="BI496" s="266"/>
      <c r="BJ496" s="266"/>
      <c r="BK496" s="266"/>
      <c r="BL496" s="266"/>
      <c r="BM496" s="266"/>
      <c r="BN496" s="266"/>
      <c r="BO496" s="266"/>
      <c r="BP496" s="266"/>
      <c r="BQ496" s="266"/>
      <c r="BR496" s="266"/>
      <c r="BS496" s="266"/>
      <c r="BT496" s="266"/>
      <c r="BU496" s="266"/>
      <c r="BV496" s="266"/>
      <c r="BW496" s="266"/>
      <c r="BX496" s="266"/>
      <c r="BY496" s="266"/>
      <c r="BZ496" s="266"/>
      <c r="CA496" s="266"/>
      <c r="CB496" s="266"/>
      <c r="CC496" s="266"/>
      <c r="CD496" s="266"/>
      <c r="CE496" s="266"/>
      <c r="CF496" s="266"/>
      <c r="CG496" s="266"/>
      <c r="CH496" s="266"/>
      <c r="CI496" s="266"/>
      <c r="CJ496" s="266"/>
      <c r="CK496" s="266"/>
      <c r="CL496" s="266"/>
      <c r="CM496" s="266"/>
      <c r="CN496" s="266"/>
      <c r="CO496" s="266"/>
      <c r="CP496" s="266"/>
      <c r="CQ496" s="266"/>
      <c r="CR496" s="266"/>
      <c r="CS496" s="266"/>
      <c r="CT496" s="266"/>
      <c r="CU496" s="266"/>
      <c r="CV496" s="266"/>
      <c r="CW496" s="266"/>
      <c r="CX496" s="266"/>
      <c r="CY496" s="266"/>
      <c r="CZ496" s="266"/>
      <c r="DA496" s="266"/>
      <c r="DB496" s="266"/>
      <c r="DC496" s="266"/>
      <c r="DD496" s="266"/>
      <c r="DE496" s="266"/>
      <c r="DF496" s="266"/>
      <c r="DG496" s="266"/>
      <c r="DH496" s="266"/>
      <c r="DI496" s="266"/>
      <c r="DJ496" s="266"/>
      <c r="DK496" s="266"/>
      <c r="DL496" s="266"/>
      <c r="DM496" s="266"/>
      <c r="DN496" s="266"/>
      <c r="DO496" s="266"/>
      <c r="DP496" s="266"/>
      <c r="DQ496" s="266"/>
      <c r="DR496" s="266"/>
      <c r="DS496" s="266"/>
      <c r="DT496" s="266"/>
      <c r="DU496" s="266"/>
      <c r="DV496" s="266"/>
      <c r="DW496" s="266"/>
      <c r="DX496" s="266"/>
      <c r="DY496" s="266"/>
      <c r="DZ496" s="266"/>
      <c r="EA496" s="266"/>
      <c r="EB496" s="266"/>
      <c r="EC496" s="266"/>
      <c r="ED496" s="266"/>
      <c r="EE496" s="266"/>
      <c r="EF496" s="266"/>
      <c r="EG496" s="266"/>
      <c r="EH496" s="266"/>
      <c r="EI496" s="266"/>
      <c r="EJ496" s="266"/>
      <c r="EK496" s="266"/>
      <c r="EL496" s="266"/>
      <c r="EM496" s="266"/>
      <c r="EN496" s="266"/>
    </row>
    <row r="497" spans="1:144" s="66" customFormat="1" ht="36.75" customHeight="1">
      <c r="B497" s="637"/>
      <c r="C497" s="177" t="s">
        <v>665</v>
      </c>
      <c r="D497" s="577" t="s">
        <v>669</v>
      </c>
      <c r="E497" s="602">
        <v>0</v>
      </c>
      <c r="F497" s="602">
        <v>0</v>
      </c>
      <c r="G497" s="634"/>
      <c r="H497" s="635"/>
      <c r="I497" s="187"/>
      <c r="J497" s="188"/>
      <c r="K497" s="324"/>
      <c r="L497" s="324"/>
      <c r="M497" s="624"/>
      <c r="N497" s="624"/>
      <c r="O497" s="328"/>
      <c r="P497" s="448"/>
      <c r="Q497" s="448"/>
      <c r="R497" s="448"/>
      <c r="S497" s="448"/>
      <c r="T497" s="448"/>
      <c r="U497" s="448"/>
      <c r="V497" s="448"/>
      <c r="W497" s="448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0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0"/>
      <c r="DH497" s="80"/>
      <c r="DI497" s="80"/>
      <c r="DJ497" s="80"/>
      <c r="DK497" s="80"/>
      <c r="DL497" s="80"/>
      <c r="DM497" s="80"/>
      <c r="DN497" s="80"/>
      <c r="DO497" s="80"/>
      <c r="DP497" s="80"/>
      <c r="DQ497" s="80"/>
      <c r="DR497" s="80"/>
      <c r="DS497" s="80"/>
      <c r="DT497" s="80"/>
      <c r="DU497" s="80"/>
      <c r="DV497" s="80"/>
      <c r="DW497" s="80"/>
      <c r="DX497" s="80"/>
      <c r="DY497" s="80"/>
      <c r="DZ497" s="80"/>
      <c r="EA497" s="80"/>
      <c r="EB497" s="80"/>
      <c r="EC497" s="80"/>
      <c r="ED497" s="80"/>
      <c r="EE497" s="80"/>
      <c r="EF497" s="80"/>
      <c r="EG497" s="80"/>
      <c r="EH497" s="80"/>
      <c r="EI497" s="80"/>
      <c r="EJ497" s="80"/>
      <c r="EK497" s="80"/>
      <c r="EL497" s="80"/>
      <c r="EM497" s="80"/>
      <c r="EN497" s="80"/>
    </row>
    <row r="498" spans="1:144" s="66" customFormat="1" ht="36.75" customHeight="1">
      <c r="B498" s="637"/>
      <c r="C498" s="177" t="s">
        <v>666</v>
      </c>
      <c r="D498" s="577" t="s">
        <v>363</v>
      </c>
      <c r="E498" s="602">
        <v>10676125.119999999</v>
      </c>
      <c r="F498" s="602">
        <v>10385875.119999999</v>
      </c>
      <c r="G498" s="634"/>
      <c r="H498" s="635"/>
      <c r="I498" s="187"/>
      <c r="J498" s="188"/>
      <c r="K498" s="324"/>
      <c r="L498" s="324"/>
      <c r="M498" s="624"/>
      <c r="N498" s="624"/>
      <c r="O498" s="328"/>
      <c r="P498" s="448"/>
      <c r="Q498" s="448"/>
      <c r="R498" s="448"/>
      <c r="S498" s="448"/>
      <c r="T498" s="448"/>
      <c r="U498" s="448"/>
      <c r="V498" s="448"/>
      <c r="W498" s="448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0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0"/>
      <c r="DH498" s="80"/>
      <c r="DI498" s="80"/>
      <c r="DJ498" s="80"/>
      <c r="DK498" s="80"/>
      <c r="DL498" s="80"/>
      <c r="DM498" s="80"/>
      <c r="DN498" s="80"/>
      <c r="DO498" s="80"/>
      <c r="DP498" s="80"/>
      <c r="DQ498" s="80"/>
      <c r="DR498" s="80"/>
      <c r="DS498" s="80"/>
      <c r="DT498" s="80"/>
      <c r="DU498" s="80"/>
      <c r="DV498" s="80"/>
      <c r="DW498" s="80"/>
      <c r="DX498" s="80"/>
      <c r="DY498" s="80"/>
      <c r="DZ498" s="80"/>
      <c r="EA498" s="80"/>
      <c r="EB498" s="80"/>
      <c r="EC498" s="80"/>
      <c r="ED498" s="80"/>
      <c r="EE498" s="80"/>
      <c r="EF498" s="80"/>
      <c r="EG498" s="80"/>
      <c r="EH498" s="80"/>
      <c r="EI498" s="80"/>
      <c r="EJ498" s="80"/>
      <c r="EK498" s="80"/>
      <c r="EL498" s="80"/>
      <c r="EM498" s="80"/>
      <c r="EN498" s="80"/>
    </row>
    <row r="499" spans="1:144" s="66" customFormat="1" ht="36.75" customHeight="1">
      <c r="B499" s="637"/>
      <c r="C499" s="177" t="s">
        <v>667</v>
      </c>
      <c r="D499" s="577" t="s">
        <v>670</v>
      </c>
      <c r="E499" s="602">
        <v>1457800</v>
      </c>
      <c r="F499" s="602">
        <v>736638</v>
      </c>
      <c r="G499" s="634"/>
      <c r="H499" s="635"/>
      <c r="I499" s="187"/>
      <c r="J499" s="188"/>
      <c r="K499" s="324"/>
      <c r="L499" s="324"/>
      <c r="M499" s="624"/>
      <c r="N499" s="624"/>
      <c r="O499" s="328"/>
      <c r="P499" s="448"/>
      <c r="Q499" s="448"/>
      <c r="R499" s="448"/>
      <c r="S499" s="448"/>
      <c r="T499" s="448"/>
      <c r="U499" s="448"/>
      <c r="V499" s="448"/>
      <c r="W499" s="448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0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0"/>
      <c r="DH499" s="80"/>
      <c r="DI499" s="80"/>
      <c r="DJ499" s="80"/>
      <c r="DK499" s="80"/>
      <c r="DL499" s="80"/>
      <c r="DM499" s="80"/>
      <c r="DN499" s="80"/>
      <c r="DO499" s="80"/>
      <c r="DP499" s="80"/>
      <c r="DQ499" s="80"/>
      <c r="DR499" s="80"/>
      <c r="DS499" s="80"/>
      <c r="DT499" s="80"/>
      <c r="DU499" s="80"/>
      <c r="DV499" s="80"/>
      <c r="DW499" s="80"/>
      <c r="DX499" s="80"/>
      <c r="DY499" s="80"/>
      <c r="DZ499" s="80"/>
      <c r="EA499" s="80"/>
      <c r="EB499" s="80"/>
      <c r="EC499" s="80"/>
      <c r="ED499" s="80"/>
      <c r="EE499" s="80"/>
      <c r="EF499" s="80"/>
      <c r="EG499" s="80"/>
      <c r="EH499" s="80"/>
      <c r="EI499" s="80"/>
      <c r="EJ499" s="80"/>
      <c r="EK499" s="80"/>
      <c r="EL499" s="80"/>
      <c r="EM499" s="80"/>
      <c r="EN499" s="80"/>
    </row>
    <row r="500" spans="1:144" s="66" customFormat="1" ht="36.75" customHeight="1">
      <c r="B500" s="637"/>
      <c r="C500" s="177" t="s">
        <v>668</v>
      </c>
      <c r="D500" s="577" t="s">
        <v>671</v>
      </c>
      <c r="E500" s="602">
        <v>0</v>
      </c>
      <c r="F500" s="602">
        <v>0</v>
      </c>
      <c r="G500" s="634"/>
      <c r="H500" s="635"/>
      <c r="I500" s="187"/>
      <c r="J500" s="188"/>
      <c r="K500" s="324"/>
      <c r="L500" s="324"/>
      <c r="M500" s="624"/>
      <c r="N500" s="624"/>
      <c r="O500" s="328"/>
      <c r="P500" s="448"/>
      <c r="Q500" s="448"/>
      <c r="R500" s="448"/>
      <c r="S500" s="448"/>
      <c r="T500" s="448"/>
      <c r="U500" s="448"/>
      <c r="V500" s="448"/>
      <c r="W500" s="448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0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0"/>
      <c r="DH500" s="80"/>
      <c r="DI500" s="80"/>
      <c r="DJ500" s="80"/>
      <c r="DK500" s="80"/>
      <c r="DL500" s="80"/>
      <c r="DM500" s="80"/>
      <c r="DN500" s="80"/>
      <c r="DO500" s="80"/>
      <c r="DP500" s="80"/>
      <c r="DQ500" s="80"/>
      <c r="DR500" s="80"/>
      <c r="DS500" s="80"/>
      <c r="DT500" s="80"/>
      <c r="DU500" s="80"/>
      <c r="DV500" s="80"/>
      <c r="DW500" s="80"/>
      <c r="DX500" s="80"/>
      <c r="DY500" s="80"/>
      <c r="DZ500" s="80"/>
      <c r="EA500" s="80"/>
      <c r="EB500" s="80"/>
      <c r="EC500" s="80"/>
      <c r="ED500" s="80"/>
      <c r="EE500" s="80"/>
      <c r="EF500" s="80"/>
      <c r="EG500" s="80"/>
      <c r="EH500" s="80"/>
      <c r="EI500" s="80"/>
      <c r="EJ500" s="80"/>
      <c r="EK500" s="80"/>
      <c r="EL500" s="80"/>
      <c r="EM500" s="80"/>
      <c r="EN500" s="80"/>
    </row>
    <row r="501" spans="1:144" s="138" customFormat="1" ht="41.25" customHeight="1">
      <c r="B501" s="189"/>
      <c r="C501" s="740" t="s">
        <v>432</v>
      </c>
      <c r="D501" s="741"/>
      <c r="E501" s="741"/>
      <c r="F501" s="741"/>
      <c r="G501" s="741"/>
      <c r="H501" s="741"/>
      <c r="I501" s="741"/>
      <c r="J501" s="741"/>
      <c r="K501" s="741"/>
      <c r="L501" s="741"/>
      <c r="M501" s="741"/>
      <c r="N501" s="742"/>
      <c r="O501" s="328"/>
      <c r="P501" s="442"/>
      <c r="Q501" s="442"/>
      <c r="R501" s="442"/>
      <c r="S501" s="442"/>
      <c r="T501" s="442"/>
      <c r="U501" s="442"/>
      <c r="V501" s="442"/>
      <c r="W501" s="442"/>
      <c r="X501" s="448"/>
      <c r="Y501" s="448"/>
      <c r="Z501" s="448"/>
      <c r="AA501" s="448"/>
      <c r="AB501" s="266"/>
      <c r="AC501" s="266"/>
      <c r="AD501" s="266"/>
      <c r="AE501" s="266"/>
      <c r="AF501" s="266"/>
      <c r="AG501" s="266"/>
      <c r="AH501" s="266"/>
      <c r="AI501" s="266"/>
      <c r="AJ501" s="266"/>
      <c r="AK501" s="266"/>
      <c r="AL501" s="266"/>
      <c r="AM501" s="266"/>
      <c r="AN501" s="266"/>
      <c r="AO501" s="266"/>
      <c r="AP501" s="266"/>
      <c r="AQ501" s="266"/>
      <c r="AR501" s="266"/>
      <c r="AS501" s="266"/>
      <c r="AT501" s="266"/>
      <c r="AU501" s="266"/>
      <c r="AV501" s="266"/>
      <c r="AW501" s="266"/>
      <c r="AX501" s="266"/>
      <c r="AY501" s="266"/>
      <c r="AZ501" s="266"/>
      <c r="BA501" s="266"/>
      <c r="BB501" s="266"/>
      <c r="BC501" s="266"/>
      <c r="BD501" s="266"/>
      <c r="BE501" s="266"/>
      <c r="BF501" s="266"/>
      <c r="BG501" s="266"/>
      <c r="BH501" s="266"/>
      <c r="BI501" s="266"/>
      <c r="BJ501" s="266"/>
      <c r="BK501" s="266"/>
      <c r="BL501" s="266"/>
      <c r="BM501" s="266"/>
      <c r="BN501" s="266"/>
      <c r="BO501" s="266"/>
      <c r="BP501" s="266"/>
      <c r="BQ501" s="266"/>
      <c r="BR501" s="266"/>
      <c r="BS501" s="266"/>
      <c r="BT501" s="266"/>
      <c r="BU501" s="266"/>
      <c r="BV501" s="266"/>
      <c r="BW501" s="266"/>
      <c r="BX501" s="266"/>
      <c r="BY501" s="266"/>
      <c r="BZ501" s="266"/>
      <c r="CA501" s="266"/>
      <c r="CB501" s="266"/>
      <c r="CC501" s="266"/>
      <c r="CD501" s="266"/>
      <c r="CE501" s="266"/>
      <c r="CF501" s="266"/>
      <c r="CG501" s="266"/>
      <c r="CH501" s="266"/>
      <c r="CI501" s="266"/>
      <c r="CJ501" s="266"/>
      <c r="CK501" s="266"/>
      <c r="CL501" s="266"/>
      <c r="CM501" s="266"/>
      <c r="CN501" s="266"/>
      <c r="CO501" s="266"/>
      <c r="CP501" s="266"/>
      <c r="CQ501" s="266"/>
      <c r="CR501" s="266"/>
      <c r="CS501" s="266"/>
      <c r="CT501" s="266"/>
      <c r="CU501" s="266"/>
      <c r="CV501" s="266"/>
      <c r="CW501" s="266"/>
      <c r="CX501" s="266"/>
      <c r="CY501" s="266"/>
      <c r="CZ501" s="266"/>
      <c r="DA501" s="266"/>
      <c r="DB501" s="266"/>
      <c r="DC501" s="266"/>
      <c r="DD501" s="266"/>
      <c r="DE501" s="266"/>
      <c r="DF501" s="266"/>
      <c r="DG501" s="266"/>
      <c r="DH501" s="266"/>
      <c r="DI501" s="266"/>
      <c r="DJ501" s="266"/>
      <c r="DK501" s="266"/>
      <c r="DL501" s="266"/>
      <c r="DM501" s="266"/>
      <c r="DN501" s="266"/>
      <c r="DO501" s="266"/>
      <c r="DP501" s="266"/>
      <c r="DQ501" s="266"/>
      <c r="DR501" s="266"/>
      <c r="DS501" s="266"/>
      <c r="DT501" s="266"/>
      <c r="DU501" s="266"/>
      <c r="DV501" s="266"/>
      <c r="DW501" s="266"/>
      <c r="DX501" s="266"/>
      <c r="DY501" s="266"/>
      <c r="DZ501" s="266"/>
      <c r="EA501" s="266"/>
      <c r="EB501" s="266"/>
      <c r="EC501" s="266"/>
      <c r="ED501" s="266"/>
      <c r="EE501" s="266"/>
      <c r="EF501" s="266"/>
      <c r="EG501" s="266"/>
      <c r="EH501" s="266"/>
      <c r="EI501" s="266"/>
      <c r="EJ501" s="266"/>
      <c r="EK501" s="266"/>
      <c r="EL501" s="266"/>
      <c r="EM501" s="266"/>
      <c r="EN501" s="266"/>
    </row>
    <row r="502" spans="1:144" s="124" customFormat="1" ht="55.5" customHeight="1">
      <c r="B502" s="125" t="s">
        <v>573</v>
      </c>
      <c r="C502" s="787" t="s">
        <v>590</v>
      </c>
      <c r="D502" s="788"/>
      <c r="E502" s="788"/>
      <c r="F502" s="788"/>
      <c r="G502" s="788"/>
      <c r="H502" s="788"/>
      <c r="I502" s="788"/>
      <c r="J502" s="788"/>
      <c r="K502" s="788"/>
      <c r="L502" s="788"/>
      <c r="M502" s="788"/>
      <c r="N502" s="789"/>
      <c r="O502" s="328"/>
      <c r="P502" s="448"/>
      <c r="Q502" s="448"/>
      <c r="R502" s="448"/>
      <c r="S502" s="448"/>
      <c r="T502" s="448"/>
      <c r="U502" s="448"/>
      <c r="V502" s="448"/>
      <c r="W502" s="448"/>
      <c r="X502" s="448"/>
      <c r="Y502" s="448"/>
      <c r="Z502" s="448"/>
      <c r="AA502" s="448"/>
      <c r="AB502" s="266"/>
      <c r="AC502" s="266"/>
      <c r="AD502" s="266"/>
      <c r="AE502" s="266"/>
      <c r="AF502" s="266"/>
      <c r="AG502" s="266"/>
      <c r="AH502" s="266"/>
      <c r="AI502" s="266"/>
      <c r="AJ502" s="266"/>
      <c r="AK502" s="266"/>
      <c r="AL502" s="266"/>
      <c r="AM502" s="266"/>
      <c r="AN502" s="266"/>
      <c r="AO502" s="266"/>
      <c r="AP502" s="266"/>
      <c r="AQ502" s="266"/>
      <c r="AR502" s="266"/>
      <c r="AS502" s="266"/>
      <c r="AT502" s="266"/>
      <c r="AU502" s="266"/>
      <c r="AV502" s="266"/>
      <c r="AW502" s="266"/>
      <c r="AX502" s="266"/>
      <c r="AY502" s="266"/>
      <c r="AZ502" s="266"/>
      <c r="BA502" s="266"/>
      <c r="BB502" s="266"/>
      <c r="BC502" s="266"/>
      <c r="BD502" s="266"/>
      <c r="BE502" s="266"/>
      <c r="BF502" s="266"/>
      <c r="BG502" s="266"/>
      <c r="BH502" s="266"/>
      <c r="BI502" s="266"/>
      <c r="BJ502" s="266"/>
      <c r="BK502" s="266"/>
      <c r="BL502" s="266"/>
      <c r="BM502" s="266"/>
      <c r="BN502" s="266"/>
      <c r="BO502" s="266"/>
      <c r="BP502" s="266"/>
      <c r="BQ502" s="266"/>
      <c r="BR502" s="266"/>
      <c r="BS502" s="266"/>
      <c r="BT502" s="266"/>
      <c r="BU502" s="266"/>
      <c r="BV502" s="266"/>
      <c r="BW502" s="266"/>
      <c r="BX502" s="266"/>
      <c r="BY502" s="266"/>
      <c r="BZ502" s="266"/>
      <c r="CA502" s="266"/>
      <c r="CB502" s="266"/>
      <c r="CC502" s="266"/>
      <c r="CD502" s="266"/>
      <c r="CE502" s="266"/>
      <c r="CF502" s="266"/>
      <c r="CG502" s="266"/>
      <c r="CH502" s="266"/>
      <c r="CI502" s="266"/>
      <c r="CJ502" s="266"/>
      <c r="CK502" s="266"/>
      <c r="CL502" s="266"/>
      <c r="CM502" s="266"/>
      <c r="CN502" s="266"/>
      <c r="CO502" s="266"/>
      <c r="CP502" s="266"/>
      <c r="CQ502" s="266"/>
      <c r="CR502" s="266"/>
      <c r="CS502" s="266"/>
      <c r="CT502" s="266"/>
      <c r="CU502" s="266"/>
      <c r="CV502" s="266"/>
      <c r="CW502" s="266"/>
      <c r="CX502" s="266"/>
      <c r="CY502" s="266"/>
      <c r="CZ502" s="266"/>
      <c r="DA502" s="266"/>
      <c r="DB502" s="266"/>
      <c r="DC502" s="266"/>
      <c r="DD502" s="266"/>
      <c r="DE502" s="266"/>
      <c r="DF502" s="266"/>
      <c r="DG502" s="266"/>
      <c r="DH502" s="266"/>
      <c r="DI502" s="266"/>
      <c r="DJ502" s="266"/>
      <c r="DK502" s="266"/>
      <c r="DL502" s="266"/>
      <c r="DM502" s="266"/>
      <c r="DN502" s="266"/>
      <c r="DO502" s="266"/>
      <c r="DP502" s="266"/>
      <c r="DQ502" s="266"/>
      <c r="DR502" s="266"/>
      <c r="DS502" s="266"/>
      <c r="DT502" s="266"/>
      <c r="DU502" s="266"/>
      <c r="DV502" s="266"/>
      <c r="DW502" s="266"/>
      <c r="DX502" s="266"/>
      <c r="DY502" s="266"/>
      <c r="DZ502" s="266"/>
      <c r="EA502" s="266"/>
      <c r="EB502" s="266"/>
      <c r="EC502" s="266"/>
      <c r="ED502" s="266"/>
      <c r="EE502" s="266"/>
      <c r="EF502" s="266"/>
      <c r="EG502" s="266"/>
      <c r="EH502" s="266"/>
      <c r="EI502" s="266"/>
      <c r="EJ502" s="266"/>
      <c r="EK502" s="266"/>
      <c r="EL502" s="266"/>
      <c r="EM502" s="266"/>
      <c r="EN502" s="266"/>
    </row>
    <row r="503" spans="1:144" s="127" customFormat="1" ht="27.75" customHeight="1">
      <c r="B503" s="128"/>
      <c r="C503" s="770" t="s">
        <v>229</v>
      </c>
      <c r="D503" s="771"/>
      <c r="E503" s="771"/>
      <c r="F503" s="771"/>
      <c r="G503" s="771"/>
      <c r="H503" s="771"/>
      <c r="I503" s="771"/>
      <c r="J503" s="771"/>
      <c r="K503" s="771"/>
      <c r="L503" s="771"/>
      <c r="M503" s="771"/>
      <c r="N503" s="772"/>
      <c r="O503" s="328"/>
      <c r="P503" s="421"/>
      <c r="Q503" s="421"/>
      <c r="R503" s="421"/>
      <c r="S503" s="421"/>
      <c r="T503" s="421"/>
      <c r="U503" s="421"/>
      <c r="V503" s="421"/>
      <c r="W503" s="421"/>
      <c r="X503" s="421"/>
      <c r="Y503" s="421"/>
      <c r="Z503" s="421"/>
      <c r="AA503" s="421"/>
      <c r="AB503" s="139"/>
      <c r="AC503" s="139"/>
      <c r="AD503" s="139"/>
      <c r="AE503" s="139"/>
      <c r="AF503" s="139"/>
      <c r="AG503" s="139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  <c r="AV503" s="139"/>
      <c r="AW503" s="139"/>
      <c r="AX503" s="139"/>
      <c r="AY503" s="139"/>
      <c r="AZ503" s="139"/>
      <c r="BA503" s="139"/>
      <c r="BB503" s="139"/>
      <c r="BC503" s="139"/>
      <c r="BD503" s="139"/>
      <c r="BE503" s="139"/>
      <c r="BF503" s="139"/>
      <c r="BG503" s="139"/>
      <c r="BH503" s="139"/>
      <c r="BI503" s="139"/>
      <c r="BJ503" s="139"/>
      <c r="BK503" s="139"/>
      <c r="BL503" s="139"/>
      <c r="BM503" s="139"/>
      <c r="BN503" s="139"/>
      <c r="BO503" s="139"/>
      <c r="BP503" s="139"/>
      <c r="BQ503" s="139"/>
      <c r="BR503" s="139"/>
      <c r="BS503" s="139"/>
      <c r="BT503" s="139"/>
      <c r="BU503" s="139"/>
      <c r="BV503" s="139"/>
      <c r="BW503" s="139"/>
      <c r="BX503" s="139"/>
      <c r="BY503" s="139"/>
      <c r="BZ503" s="139"/>
      <c r="CA503" s="139"/>
      <c r="CB503" s="139"/>
      <c r="CC503" s="139"/>
      <c r="CD503" s="139"/>
      <c r="CE503" s="139"/>
      <c r="CF503" s="139"/>
      <c r="CG503" s="139"/>
      <c r="CH503" s="139"/>
      <c r="CI503" s="139"/>
      <c r="CJ503" s="139"/>
      <c r="CK503" s="139"/>
      <c r="CL503" s="139"/>
      <c r="CM503" s="139"/>
      <c r="CN503" s="139"/>
      <c r="CO503" s="139"/>
      <c r="CP503" s="139"/>
      <c r="CQ503" s="139"/>
      <c r="CR503" s="139"/>
      <c r="CS503" s="139"/>
      <c r="CT503" s="139"/>
      <c r="CU503" s="139"/>
      <c r="CV503" s="139"/>
      <c r="CW503" s="139"/>
      <c r="CX503" s="139"/>
      <c r="CY503" s="139"/>
      <c r="CZ503" s="139"/>
      <c r="DA503" s="139"/>
      <c r="DB503" s="139"/>
      <c r="DC503" s="139"/>
      <c r="DD503" s="139"/>
      <c r="DE503" s="139"/>
      <c r="DF503" s="139"/>
      <c r="DG503" s="139"/>
      <c r="DH503" s="139"/>
      <c r="DI503" s="139"/>
      <c r="DJ503" s="139"/>
      <c r="DK503" s="139"/>
      <c r="DL503" s="139"/>
      <c r="DM503" s="139"/>
      <c r="DN503" s="139"/>
      <c r="DO503" s="139"/>
      <c r="DP503" s="139"/>
      <c r="DQ503" s="139"/>
      <c r="DR503" s="139"/>
      <c r="DS503" s="139"/>
      <c r="DT503" s="139"/>
      <c r="DU503" s="139"/>
      <c r="DV503" s="139"/>
      <c r="DW503" s="139"/>
      <c r="DX503" s="139"/>
      <c r="DY503" s="139"/>
      <c r="DZ503" s="139"/>
      <c r="EA503" s="139"/>
      <c r="EB503" s="139"/>
      <c r="EC503" s="139"/>
      <c r="ED503" s="139"/>
      <c r="EE503" s="139"/>
      <c r="EF503" s="139"/>
      <c r="EG503" s="139"/>
      <c r="EH503" s="139"/>
      <c r="EI503" s="139"/>
      <c r="EJ503" s="139"/>
      <c r="EK503" s="139"/>
      <c r="EL503" s="139"/>
      <c r="EM503" s="139"/>
      <c r="EN503" s="139"/>
    </row>
    <row r="504" spans="1:144" s="127" customFormat="1" ht="22.5" customHeight="1">
      <c r="B504" s="128"/>
      <c r="C504" s="770" t="s">
        <v>230</v>
      </c>
      <c r="D504" s="771"/>
      <c r="E504" s="771"/>
      <c r="F504" s="771"/>
      <c r="G504" s="771"/>
      <c r="H504" s="771"/>
      <c r="I504" s="771"/>
      <c r="J504" s="771"/>
      <c r="K504" s="771"/>
      <c r="L504" s="771"/>
      <c r="M504" s="771"/>
      <c r="N504" s="772"/>
      <c r="O504" s="328"/>
      <c r="P504" s="421"/>
      <c r="Q504" s="421"/>
      <c r="R504" s="421"/>
      <c r="S504" s="421"/>
      <c r="T504" s="421"/>
      <c r="U504" s="421"/>
      <c r="V504" s="421"/>
      <c r="W504" s="421"/>
      <c r="X504" s="421"/>
      <c r="Y504" s="421"/>
      <c r="Z504" s="421"/>
      <c r="AA504" s="421"/>
      <c r="AB504" s="139"/>
      <c r="AC504" s="139"/>
      <c r="AD504" s="139"/>
      <c r="AE504" s="139"/>
      <c r="AF504" s="139"/>
      <c r="AG504" s="139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  <c r="AV504" s="139"/>
      <c r="AW504" s="139"/>
      <c r="AX504" s="139"/>
      <c r="AY504" s="139"/>
      <c r="AZ504" s="139"/>
      <c r="BA504" s="139"/>
      <c r="BB504" s="139"/>
      <c r="BC504" s="139"/>
      <c r="BD504" s="139"/>
      <c r="BE504" s="139"/>
      <c r="BF504" s="139"/>
      <c r="BG504" s="139"/>
      <c r="BH504" s="139"/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39"/>
      <c r="BS504" s="139"/>
      <c r="BT504" s="139"/>
      <c r="BU504" s="139"/>
      <c r="BV504" s="139"/>
      <c r="BW504" s="139"/>
      <c r="BX504" s="139"/>
      <c r="BY504" s="139"/>
      <c r="BZ504" s="139"/>
      <c r="CA504" s="139"/>
      <c r="CB504" s="139"/>
      <c r="CC504" s="139"/>
      <c r="CD504" s="139"/>
      <c r="CE504" s="139"/>
      <c r="CF504" s="139"/>
      <c r="CG504" s="139"/>
      <c r="CH504" s="139"/>
      <c r="CI504" s="139"/>
      <c r="CJ504" s="139"/>
      <c r="CK504" s="139"/>
      <c r="CL504" s="139"/>
      <c r="CM504" s="139"/>
      <c r="CN504" s="139"/>
      <c r="CO504" s="139"/>
      <c r="CP504" s="139"/>
      <c r="CQ504" s="139"/>
      <c r="CR504" s="139"/>
      <c r="CS504" s="139"/>
      <c r="CT504" s="139"/>
      <c r="CU504" s="139"/>
      <c r="CV504" s="139"/>
      <c r="CW504" s="139"/>
      <c r="CX504" s="139"/>
      <c r="CY504" s="139"/>
      <c r="CZ504" s="139"/>
      <c r="DA504" s="139"/>
      <c r="DB504" s="139"/>
      <c r="DC504" s="139"/>
      <c r="DD504" s="139"/>
      <c r="DE504" s="139"/>
      <c r="DF504" s="139"/>
      <c r="DG504" s="139"/>
      <c r="DH504" s="139"/>
      <c r="DI504" s="139"/>
      <c r="DJ504" s="139"/>
      <c r="DK504" s="139"/>
      <c r="DL504" s="139"/>
      <c r="DM504" s="139"/>
      <c r="DN504" s="139"/>
      <c r="DO504" s="139"/>
      <c r="DP504" s="139"/>
      <c r="DQ504" s="139"/>
      <c r="DR504" s="139"/>
      <c r="DS504" s="139"/>
      <c r="DT504" s="139"/>
      <c r="DU504" s="139"/>
      <c r="DV504" s="139"/>
      <c r="DW504" s="139"/>
      <c r="DX504" s="139"/>
      <c r="DY504" s="139"/>
      <c r="DZ504" s="139"/>
      <c r="EA504" s="139"/>
      <c r="EB504" s="139"/>
      <c r="EC504" s="139"/>
      <c r="ED504" s="139"/>
      <c r="EE504" s="139"/>
      <c r="EF504" s="139"/>
      <c r="EG504" s="139"/>
      <c r="EH504" s="139"/>
      <c r="EI504" s="139"/>
      <c r="EJ504" s="139"/>
      <c r="EK504" s="139"/>
      <c r="EL504" s="139"/>
      <c r="EM504" s="139"/>
      <c r="EN504" s="139"/>
    </row>
    <row r="505" spans="1:144" s="127" customFormat="1" ht="22.5" customHeight="1">
      <c r="B505" s="128"/>
      <c r="C505" s="773" t="s">
        <v>231</v>
      </c>
      <c r="D505" s="774"/>
      <c r="E505" s="774"/>
      <c r="F505" s="774"/>
      <c r="G505" s="774"/>
      <c r="H505" s="774"/>
      <c r="I505" s="774"/>
      <c r="J505" s="774"/>
      <c r="K505" s="774"/>
      <c r="L505" s="774"/>
      <c r="M505" s="774"/>
      <c r="N505" s="775"/>
      <c r="O505" s="328"/>
      <c r="P505" s="421"/>
      <c r="Q505" s="421"/>
      <c r="R505" s="421"/>
      <c r="S505" s="421"/>
      <c r="T505" s="421"/>
      <c r="U505" s="421"/>
      <c r="V505" s="421"/>
      <c r="W505" s="421"/>
      <c r="X505" s="421"/>
      <c r="Y505" s="421"/>
      <c r="Z505" s="421"/>
      <c r="AA505" s="421"/>
      <c r="AB505" s="139"/>
      <c r="AC505" s="139"/>
      <c r="AD505" s="139"/>
      <c r="AE505" s="139"/>
      <c r="AF505" s="139"/>
      <c r="AG505" s="139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  <c r="AV505" s="139"/>
      <c r="AW505" s="139"/>
      <c r="AX505" s="139"/>
      <c r="AY505" s="139"/>
      <c r="AZ505" s="139"/>
      <c r="BA505" s="139"/>
      <c r="BB505" s="139"/>
      <c r="BC505" s="139"/>
      <c r="BD505" s="139"/>
      <c r="BE505" s="139"/>
      <c r="BF505" s="139"/>
      <c r="BG505" s="139"/>
      <c r="BH505" s="139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39"/>
      <c r="BS505" s="139"/>
      <c r="BT505" s="139"/>
      <c r="BU505" s="139"/>
      <c r="BV505" s="139"/>
      <c r="BW505" s="139"/>
      <c r="BX505" s="139"/>
      <c r="BY505" s="139"/>
      <c r="BZ505" s="139"/>
      <c r="CA505" s="139"/>
      <c r="CB505" s="139"/>
      <c r="CC505" s="139"/>
      <c r="CD505" s="139"/>
      <c r="CE505" s="139"/>
      <c r="CF505" s="139"/>
      <c r="CG505" s="139"/>
      <c r="CH505" s="139"/>
      <c r="CI505" s="139"/>
      <c r="CJ505" s="139"/>
      <c r="CK505" s="139"/>
      <c r="CL505" s="139"/>
      <c r="CM505" s="139"/>
      <c r="CN505" s="139"/>
      <c r="CO505" s="139"/>
      <c r="CP505" s="139"/>
      <c r="CQ505" s="139"/>
      <c r="CR505" s="139"/>
      <c r="CS505" s="139"/>
      <c r="CT505" s="139"/>
      <c r="CU505" s="139"/>
      <c r="CV505" s="139"/>
      <c r="CW505" s="139"/>
      <c r="CX505" s="139"/>
      <c r="CY505" s="139"/>
      <c r="CZ505" s="139"/>
      <c r="DA505" s="139"/>
      <c r="DB505" s="139"/>
      <c r="DC505" s="139"/>
      <c r="DD505" s="139"/>
      <c r="DE505" s="139"/>
      <c r="DF505" s="139"/>
      <c r="DG505" s="139"/>
      <c r="DH505" s="139"/>
      <c r="DI505" s="139"/>
      <c r="DJ505" s="139"/>
      <c r="DK505" s="139"/>
      <c r="DL505" s="139"/>
      <c r="DM505" s="139"/>
      <c r="DN505" s="139"/>
      <c r="DO505" s="139"/>
      <c r="DP505" s="139"/>
      <c r="DQ505" s="139"/>
      <c r="DR505" s="139"/>
      <c r="DS505" s="139"/>
      <c r="DT505" s="139"/>
      <c r="DU505" s="139"/>
      <c r="DV505" s="139"/>
      <c r="DW505" s="139"/>
      <c r="DX505" s="139"/>
      <c r="DY505" s="139"/>
      <c r="DZ505" s="139"/>
      <c r="EA505" s="139"/>
      <c r="EB505" s="139"/>
      <c r="EC505" s="139"/>
      <c r="ED505" s="139"/>
      <c r="EE505" s="139"/>
      <c r="EF505" s="139"/>
      <c r="EG505" s="139"/>
      <c r="EH505" s="139"/>
      <c r="EI505" s="139"/>
      <c r="EJ505" s="139"/>
      <c r="EK505" s="139"/>
      <c r="EL505" s="139"/>
      <c r="EM505" s="139"/>
      <c r="EN505" s="139"/>
    </row>
    <row r="506" spans="1:144" s="127" customFormat="1" ht="22.5" customHeight="1">
      <c r="B506" s="128"/>
      <c r="C506" s="770" t="s">
        <v>593</v>
      </c>
      <c r="D506" s="771"/>
      <c r="E506" s="771"/>
      <c r="F506" s="771"/>
      <c r="G506" s="771"/>
      <c r="H506" s="771"/>
      <c r="I506" s="771"/>
      <c r="J506" s="771"/>
      <c r="K506" s="771"/>
      <c r="L506" s="771"/>
      <c r="M506" s="771"/>
      <c r="N506" s="772"/>
      <c r="O506" s="328"/>
      <c r="P506" s="421"/>
      <c r="Q506" s="421"/>
      <c r="R506" s="421"/>
      <c r="S506" s="421"/>
      <c r="T506" s="421"/>
      <c r="U506" s="421"/>
      <c r="V506" s="421"/>
      <c r="W506" s="421"/>
      <c r="X506" s="421"/>
      <c r="Y506" s="421"/>
      <c r="Z506" s="421"/>
      <c r="AA506" s="421"/>
      <c r="AB506" s="139"/>
      <c r="AC506" s="139"/>
      <c r="AD506" s="139"/>
      <c r="AE506" s="139"/>
      <c r="AF506" s="139"/>
      <c r="AG506" s="139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  <c r="AV506" s="139"/>
      <c r="AW506" s="139"/>
      <c r="AX506" s="139"/>
      <c r="AY506" s="139"/>
      <c r="AZ506" s="139"/>
      <c r="BA506" s="139"/>
      <c r="BB506" s="139"/>
      <c r="BC506" s="139"/>
      <c r="BD506" s="139"/>
      <c r="BE506" s="139"/>
      <c r="BF506" s="139"/>
      <c r="BG506" s="139"/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39"/>
      <c r="BS506" s="139"/>
      <c r="BT506" s="139"/>
      <c r="BU506" s="139"/>
      <c r="BV506" s="139"/>
      <c r="BW506" s="139"/>
      <c r="BX506" s="139"/>
      <c r="BY506" s="139"/>
      <c r="BZ506" s="139"/>
      <c r="CA506" s="139"/>
      <c r="CB506" s="139"/>
      <c r="CC506" s="139"/>
      <c r="CD506" s="139"/>
      <c r="CE506" s="139"/>
      <c r="CF506" s="139"/>
      <c r="CG506" s="139"/>
      <c r="CH506" s="139"/>
      <c r="CI506" s="139"/>
      <c r="CJ506" s="139"/>
      <c r="CK506" s="139"/>
      <c r="CL506" s="139"/>
      <c r="CM506" s="139"/>
      <c r="CN506" s="139"/>
      <c r="CO506" s="139"/>
      <c r="CP506" s="139"/>
      <c r="CQ506" s="139"/>
      <c r="CR506" s="139"/>
      <c r="CS506" s="139"/>
      <c r="CT506" s="139"/>
      <c r="CU506" s="139"/>
      <c r="CV506" s="139"/>
      <c r="CW506" s="139"/>
      <c r="CX506" s="139"/>
      <c r="CY506" s="139"/>
      <c r="CZ506" s="139"/>
      <c r="DA506" s="139"/>
      <c r="DB506" s="139"/>
      <c r="DC506" s="139"/>
      <c r="DD506" s="139"/>
      <c r="DE506" s="139"/>
      <c r="DF506" s="139"/>
      <c r="DG506" s="139"/>
      <c r="DH506" s="139"/>
      <c r="DI506" s="139"/>
      <c r="DJ506" s="139"/>
      <c r="DK506" s="139"/>
      <c r="DL506" s="139"/>
      <c r="DM506" s="139"/>
      <c r="DN506" s="139"/>
      <c r="DO506" s="139"/>
      <c r="DP506" s="139"/>
      <c r="DQ506" s="139"/>
      <c r="DR506" s="139"/>
      <c r="DS506" s="139"/>
      <c r="DT506" s="139"/>
      <c r="DU506" s="139"/>
      <c r="DV506" s="139"/>
      <c r="DW506" s="139"/>
      <c r="DX506" s="139"/>
      <c r="DY506" s="139"/>
      <c r="DZ506" s="139"/>
      <c r="EA506" s="139"/>
      <c r="EB506" s="139"/>
      <c r="EC506" s="139"/>
      <c r="ED506" s="139"/>
      <c r="EE506" s="139"/>
      <c r="EF506" s="139"/>
      <c r="EG506" s="139"/>
      <c r="EH506" s="139"/>
      <c r="EI506" s="139"/>
      <c r="EJ506" s="139"/>
      <c r="EK506" s="139"/>
      <c r="EL506" s="139"/>
      <c r="EM506" s="139"/>
      <c r="EN506" s="139"/>
    </row>
    <row r="507" spans="1:144" ht="32.25" customHeight="1">
      <c r="A507" s="7"/>
      <c r="B507" s="275" t="s">
        <v>591</v>
      </c>
      <c r="C507" s="749" t="s">
        <v>592</v>
      </c>
      <c r="D507" s="750"/>
      <c r="E507" s="750"/>
      <c r="F507" s="750"/>
      <c r="G507" s="750"/>
      <c r="H507" s="750"/>
      <c r="I507" s="750"/>
      <c r="J507" s="750"/>
      <c r="K507" s="750"/>
      <c r="L507" s="750"/>
      <c r="M507" s="750"/>
      <c r="N507" s="555"/>
    </row>
    <row r="508" spans="1:144" ht="24" customHeight="1">
      <c r="A508" s="7"/>
      <c r="B508" s="15"/>
      <c r="C508" s="757" t="s">
        <v>232</v>
      </c>
      <c r="D508" s="758"/>
      <c r="E508" s="758"/>
      <c r="F508" s="758"/>
      <c r="G508" s="758"/>
      <c r="H508" s="758"/>
      <c r="I508" s="758"/>
      <c r="J508" s="758"/>
      <c r="K508" s="758"/>
      <c r="L508" s="758"/>
      <c r="M508" s="758"/>
      <c r="N508" s="759"/>
    </row>
    <row r="509" spans="1:144" ht="24.75" customHeight="1">
      <c r="A509" s="7"/>
      <c r="B509" s="15"/>
      <c r="C509" s="757" t="s">
        <v>233</v>
      </c>
      <c r="D509" s="758"/>
      <c r="E509" s="758"/>
      <c r="F509" s="758"/>
      <c r="G509" s="758"/>
      <c r="H509" s="758"/>
      <c r="I509" s="758"/>
      <c r="J509" s="758"/>
      <c r="K509" s="758"/>
      <c r="L509" s="758"/>
      <c r="M509" s="758"/>
      <c r="N509" s="759"/>
    </row>
    <row r="510" spans="1:144" ht="35.25" customHeight="1">
      <c r="A510" s="7"/>
      <c r="B510" s="15"/>
      <c r="C510" s="757" t="s">
        <v>234</v>
      </c>
      <c r="D510" s="758"/>
      <c r="E510" s="758"/>
      <c r="F510" s="758"/>
      <c r="G510" s="758"/>
      <c r="H510" s="758"/>
      <c r="I510" s="758"/>
      <c r="J510" s="758"/>
      <c r="K510" s="758"/>
      <c r="L510" s="758"/>
      <c r="M510" s="758"/>
      <c r="N510" s="759"/>
    </row>
    <row r="511" spans="1:144" ht="25.5" customHeight="1">
      <c r="A511" s="7"/>
      <c r="B511" s="15"/>
      <c r="C511" s="757" t="s">
        <v>235</v>
      </c>
      <c r="D511" s="758"/>
      <c r="E511" s="758"/>
      <c r="F511" s="758"/>
      <c r="G511" s="758"/>
      <c r="H511" s="758"/>
      <c r="I511" s="758"/>
      <c r="J511" s="758"/>
      <c r="K511" s="758"/>
      <c r="L511" s="758"/>
      <c r="M511" s="758"/>
      <c r="N511" s="759"/>
    </row>
    <row r="512" spans="1:144" ht="24.75" customHeight="1">
      <c r="A512" s="7"/>
      <c r="B512" s="15"/>
      <c r="C512" s="757" t="s">
        <v>236</v>
      </c>
      <c r="D512" s="758"/>
      <c r="E512" s="758"/>
      <c r="F512" s="758"/>
      <c r="G512" s="758"/>
      <c r="H512" s="758"/>
      <c r="I512" s="758"/>
      <c r="J512" s="758"/>
      <c r="K512" s="758"/>
      <c r="L512" s="758"/>
      <c r="M512" s="758"/>
      <c r="N512" s="759"/>
    </row>
    <row r="513" spans="1:145" ht="24" customHeight="1">
      <c r="A513" s="7"/>
      <c r="B513" s="15"/>
      <c r="C513" s="757" t="s">
        <v>237</v>
      </c>
      <c r="D513" s="758"/>
      <c r="E513" s="758"/>
      <c r="F513" s="758"/>
      <c r="G513" s="758"/>
      <c r="H513" s="758"/>
      <c r="I513" s="758"/>
      <c r="J513" s="758"/>
      <c r="K513" s="758"/>
      <c r="L513" s="758"/>
      <c r="M513" s="758"/>
      <c r="N513" s="759"/>
    </row>
    <row r="514" spans="1:145" ht="57.75" customHeight="1">
      <c r="A514" s="7"/>
      <c r="B514" s="413" t="s">
        <v>595</v>
      </c>
      <c r="C514" s="47" t="s">
        <v>781</v>
      </c>
      <c r="D514" s="227" t="s">
        <v>365</v>
      </c>
      <c r="E514" s="347">
        <v>149000</v>
      </c>
      <c r="F514" s="347">
        <v>149000</v>
      </c>
      <c r="G514" s="426">
        <f>(F514/E514)*100</f>
        <v>100</v>
      </c>
      <c r="H514" s="462">
        <v>1</v>
      </c>
      <c r="I514" s="11" t="s">
        <v>238</v>
      </c>
      <c r="J514" s="12" t="s">
        <v>242</v>
      </c>
      <c r="K514" s="290">
        <v>17</v>
      </c>
      <c r="L514" s="290">
        <v>17</v>
      </c>
      <c r="M514" s="13">
        <v>100</v>
      </c>
      <c r="N514" s="538">
        <v>1</v>
      </c>
    </row>
    <row r="515" spans="1:145" ht="73.5" customHeight="1">
      <c r="A515" s="7"/>
      <c r="B515" s="38" t="s">
        <v>597</v>
      </c>
      <c r="C515" s="427" t="s">
        <v>782</v>
      </c>
      <c r="D515" s="10" t="s">
        <v>365</v>
      </c>
      <c r="E515" s="340">
        <v>234431.3</v>
      </c>
      <c r="F515" s="340">
        <v>234431.3</v>
      </c>
      <c r="G515" s="426">
        <f t="shared" ref="G515:G518" si="28">(F515/E515)*100</f>
        <v>100</v>
      </c>
      <c r="H515" s="462">
        <v>1</v>
      </c>
      <c r="I515" s="11" t="s">
        <v>241</v>
      </c>
      <c r="J515" s="12" t="s">
        <v>243</v>
      </c>
      <c r="K515" s="290">
        <v>1</v>
      </c>
      <c r="L515" s="290">
        <v>1</v>
      </c>
      <c r="M515" s="13">
        <v>0</v>
      </c>
      <c r="N515" s="459">
        <v>0</v>
      </c>
      <c r="O515" s="329"/>
    </row>
    <row r="516" spans="1:145" ht="63" customHeight="1">
      <c r="A516" s="7"/>
      <c r="B516" s="38" t="s">
        <v>598</v>
      </c>
      <c r="C516" s="427" t="s">
        <v>783</v>
      </c>
      <c r="D516" s="10" t="s">
        <v>365</v>
      </c>
      <c r="E516" s="340">
        <v>85000</v>
      </c>
      <c r="F516" s="340">
        <v>85000</v>
      </c>
      <c r="G516" s="426">
        <f t="shared" si="28"/>
        <v>100</v>
      </c>
      <c r="H516" s="462">
        <v>1</v>
      </c>
      <c r="I516" s="11" t="s">
        <v>239</v>
      </c>
      <c r="J516" s="12" t="s">
        <v>12</v>
      </c>
      <c r="K516" s="290">
        <v>100</v>
      </c>
      <c r="L516" s="290">
        <v>100</v>
      </c>
      <c r="M516" s="13">
        <v>100</v>
      </c>
      <c r="N516" s="459">
        <v>1</v>
      </c>
    </row>
    <row r="517" spans="1:145" ht="51" customHeight="1">
      <c r="A517" s="7"/>
      <c r="B517" s="38" t="s">
        <v>599</v>
      </c>
      <c r="C517" s="412" t="s">
        <v>370</v>
      </c>
      <c r="D517" s="10" t="s">
        <v>365</v>
      </c>
      <c r="E517" s="340">
        <v>3714168.7</v>
      </c>
      <c r="F517" s="340">
        <v>3706937.7</v>
      </c>
      <c r="G517" s="426">
        <f t="shared" si="28"/>
        <v>99.805313097382992</v>
      </c>
      <c r="H517" s="462">
        <v>1</v>
      </c>
      <c r="I517" s="427" t="s">
        <v>240</v>
      </c>
      <c r="J517" s="12" t="s">
        <v>594</v>
      </c>
      <c r="K517" s="290">
        <v>12</v>
      </c>
      <c r="L517" s="290">
        <v>12</v>
      </c>
      <c r="M517" s="13">
        <v>100</v>
      </c>
      <c r="N517" s="459">
        <v>1</v>
      </c>
    </row>
    <row r="518" spans="1:145" ht="51" customHeight="1">
      <c r="A518" s="7"/>
      <c r="B518" s="38" t="s">
        <v>600</v>
      </c>
      <c r="C518" s="412" t="s">
        <v>596</v>
      </c>
      <c r="D518" s="10" t="s">
        <v>369</v>
      </c>
      <c r="E518" s="340">
        <v>808600</v>
      </c>
      <c r="F518" s="340">
        <v>808600</v>
      </c>
      <c r="G518" s="426">
        <f t="shared" si="28"/>
        <v>100</v>
      </c>
      <c r="H518" s="462">
        <v>1</v>
      </c>
      <c r="I518" s="236"/>
      <c r="J518" s="12"/>
      <c r="K518" s="290"/>
      <c r="L518" s="290"/>
      <c r="M518" s="13"/>
      <c r="N518" s="459"/>
    </row>
    <row r="519" spans="1:145" s="98" customFormat="1" ht="28.5" customHeight="1">
      <c r="B519" s="77"/>
      <c r="C519" s="69" t="s">
        <v>165</v>
      </c>
      <c r="D519" s="465"/>
      <c r="E519" s="348">
        <f>E514+E515+E516+E517+E518</f>
        <v>4991200</v>
      </c>
      <c r="F519" s="348">
        <f>F514+F515+F516+F517+F518</f>
        <v>4983969</v>
      </c>
      <c r="G519" s="525">
        <f>F519/E519*100</f>
        <v>99.85512502003526</v>
      </c>
      <c r="H519" s="525">
        <v>1</v>
      </c>
      <c r="I519" s="69"/>
      <c r="J519" s="101"/>
      <c r="K519" s="301"/>
      <c r="L519" s="301"/>
      <c r="M519" s="561">
        <v>100</v>
      </c>
      <c r="N519" s="278">
        <v>1</v>
      </c>
      <c r="O519" s="328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  <c r="CN519" s="80"/>
      <c r="CO519" s="80"/>
      <c r="CP519" s="80"/>
      <c r="CQ519" s="80"/>
      <c r="CR519" s="80"/>
      <c r="CS519" s="80"/>
      <c r="CT519" s="80"/>
      <c r="CU519" s="80"/>
      <c r="CV519" s="80"/>
      <c r="CW519" s="80"/>
      <c r="CX519" s="80"/>
      <c r="CY519" s="80"/>
      <c r="CZ519" s="80"/>
      <c r="DA519" s="80"/>
      <c r="DB519" s="80"/>
      <c r="DC519" s="80"/>
      <c r="DD519" s="80"/>
      <c r="DE519" s="80"/>
      <c r="DF519" s="80"/>
      <c r="DG519" s="80"/>
      <c r="DH519" s="80"/>
      <c r="DI519" s="80"/>
      <c r="DJ519" s="80"/>
      <c r="DK519" s="80"/>
      <c r="DL519" s="80"/>
      <c r="DM519" s="80"/>
      <c r="DN519" s="80"/>
      <c r="DO519" s="80"/>
      <c r="DP519" s="80"/>
      <c r="DQ519" s="80"/>
      <c r="DR519" s="80"/>
      <c r="DS519" s="80"/>
      <c r="DT519" s="80"/>
      <c r="DU519" s="80"/>
      <c r="DV519" s="80"/>
      <c r="DW519" s="80"/>
      <c r="DX519" s="80"/>
      <c r="DY519" s="80"/>
      <c r="DZ519" s="80"/>
      <c r="EA519" s="80"/>
      <c r="EB519" s="80"/>
      <c r="EC519" s="80"/>
      <c r="ED519" s="80"/>
      <c r="EE519" s="80"/>
      <c r="EF519" s="80"/>
      <c r="EG519" s="80"/>
      <c r="EH519" s="80"/>
      <c r="EI519" s="80"/>
      <c r="EJ519" s="80"/>
      <c r="EK519" s="80"/>
      <c r="EL519" s="80"/>
      <c r="EM519" s="80"/>
      <c r="EN519" s="80"/>
    </row>
    <row r="520" spans="1:145" s="72" customFormat="1" ht="42" customHeight="1">
      <c r="B520" s="438" t="s">
        <v>603</v>
      </c>
      <c r="C520" s="800" t="s">
        <v>601</v>
      </c>
      <c r="D520" s="801"/>
      <c r="E520" s="801"/>
      <c r="F520" s="801"/>
      <c r="G520" s="801"/>
      <c r="H520" s="801"/>
      <c r="I520" s="801"/>
      <c r="J520" s="801"/>
      <c r="K520" s="801"/>
      <c r="L520" s="801"/>
      <c r="M520" s="801"/>
      <c r="N520" s="802"/>
      <c r="O520" s="328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  <c r="CN520" s="80"/>
      <c r="CO520" s="80"/>
      <c r="CP520" s="80"/>
      <c r="CQ520" s="80"/>
      <c r="CR520" s="80"/>
      <c r="CS520" s="80"/>
      <c r="CT520" s="80"/>
      <c r="CU520" s="80"/>
      <c r="CV520" s="80"/>
      <c r="CW520" s="80"/>
      <c r="CX520" s="80"/>
      <c r="CY520" s="80"/>
      <c r="CZ520" s="80"/>
      <c r="DA520" s="80"/>
      <c r="DB520" s="80"/>
      <c r="DC520" s="80"/>
      <c r="DD520" s="80"/>
      <c r="DE520" s="80"/>
      <c r="DF520" s="80"/>
      <c r="DG520" s="80"/>
      <c r="DH520" s="80"/>
      <c r="DI520" s="80"/>
      <c r="DJ520" s="80"/>
      <c r="DK520" s="80"/>
      <c r="DL520" s="80"/>
      <c r="DM520" s="80"/>
      <c r="DN520" s="80"/>
      <c r="DO520" s="80"/>
      <c r="DP520" s="80"/>
      <c r="DQ520" s="80"/>
      <c r="DR520" s="80"/>
      <c r="DS520" s="80"/>
      <c r="DT520" s="80"/>
      <c r="DU520" s="80"/>
      <c r="DV520" s="80"/>
      <c r="DW520" s="80"/>
      <c r="DX520" s="80"/>
      <c r="DY520" s="80"/>
      <c r="DZ520" s="80"/>
      <c r="EA520" s="80"/>
      <c r="EB520" s="80"/>
      <c r="EC520" s="80"/>
      <c r="ED520" s="80"/>
      <c r="EE520" s="80"/>
      <c r="EF520" s="80"/>
      <c r="EG520" s="80"/>
      <c r="EH520" s="80"/>
      <c r="EI520" s="80"/>
      <c r="EJ520" s="80"/>
      <c r="EK520" s="80"/>
      <c r="EL520" s="80"/>
      <c r="EM520" s="80"/>
      <c r="EN520" s="80"/>
    </row>
    <row r="521" spans="1:145" s="127" customFormat="1" ht="19.5" customHeight="1">
      <c r="B521" s="141"/>
      <c r="C521" s="803" t="s">
        <v>244</v>
      </c>
      <c r="D521" s="804"/>
      <c r="E521" s="804"/>
      <c r="F521" s="804"/>
      <c r="G521" s="804"/>
      <c r="H521" s="804"/>
      <c r="I521" s="804"/>
      <c r="J521" s="804"/>
      <c r="K521" s="804"/>
      <c r="L521" s="804"/>
      <c r="M521" s="804"/>
      <c r="N521" s="805"/>
      <c r="O521" s="328"/>
      <c r="P521" s="421"/>
      <c r="Q521" s="421"/>
      <c r="R521" s="421"/>
      <c r="S521" s="421"/>
      <c r="T521" s="421"/>
      <c r="U521" s="421"/>
      <c r="V521" s="421"/>
      <c r="W521" s="421"/>
      <c r="X521" s="421"/>
      <c r="Y521" s="421"/>
      <c r="Z521" s="421"/>
      <c r="AA521" s="421"/>
      <c r="AB521" s="139"/>
      <c r="AC521" s="139"/>
      <c r="AD521" s="139"/>
      <c r="AE521" s="139"/>
      <c r="AF521" s="139"/>
      <c r="AG521" s="139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  <c r="AV521" s="139"/>
      <c r="AW521" s="139"/>
      <c r="AX521" s="139"/>
      <c r="AY521" s="139"/>
      <c r="AZ521" s="139"/>
      <c r="BA521" s="139"/>
      <c r="BB521" s="139"/>
      <c r="BC521" s="139"/>
      <c r="BD521" s="139"/>
      <c r="BE521" s="139"/>
      <c r="BF521" s="139"/>
      <c r="BG521" s="139"/>
      <c r="BH521" s="139"/>
      <c r="BI521" s="139"/>
      <c r="BJ521" s="139"/>
      <c r="BK521" s="139"/>
      <c r="BL521" s="139"/>
      <c r="BM521" s="139"/>
      <c r="BN521" s="139"/>
      <c r="BO521" s="139"/>
      <c r="BP521" s="139"/>
      <c r="BQ521" s="139"/>
      <c r="BR521" s="139"/>
      <c r="BS521" s="139"/>
      <c r="BT521" s="139"/>
      <c r="BU521" s="139"/>
      <c r="BV521" s="139"/>
      <c r="BW521" s="139"/>
      <c r="BX521" s="139"/>
      <c r="BY521" s="139"/>
      <c r="BZ521" s="139"/>
      <c r="CA521" s="139"/>
      <c r="CB521" s="139"/>
      <c r="CC521" s="139"/>
      <c r="CD521" s="139"/>
      <c r="CE521" s="139"/>
      <c r="CF521" s="139"/>
      <c r="CG521" s="139"/>
      <c r="CH521" s="139"/>
      <c r="CI521" s="139"/>
      <c r="CJ521" s="139"/>
      <c r="CK521" s="139"/>
      <c r="CL521" s="139"/>
      <c r="CM521" s="139"/>
      <c r="CN521" s="139"/>
      <c r="CO521" s="139"/>
      <c r="CP521" s="139"/>
      <c r="CQ521" s="139"/>
      <c r="CR521" s="139"/>
      <c r="CS521" s="139"/>
      <c r="CT521" s="139"/>
      <c r="CU521" s="139"/>
      <c r="CV521" s="139"/>
      <c r="CW521" s="139"/>
      <c r="CX521" s="139"/>
      <c r="CY521" s="139"/>
      <c r="CZ521" s="139"/>
      <c r="DA521" s="139"/>
      <c r="DB521" s="139"/>
      <c r="DC521" s="139"/>
      <c r="DD521" s="139"/>
      <c r="DE521" s="139"/>
      <c r="DF521" s="139"/>
      <c r="DG521" s="139"/>
      <c r="DH521" s="139"/>
      <c r="DI521" s="139"/>
      <c r="DJ521" s="139"/>
      <c r="DK521" s="139"/>
      <c r="DL521" s="139"/>
      <c r="DM521" s="139"/>
      <c r="DN521" s="139"/>
      <c r="DO521" s="139"/>
      <c r="DP521" s="139"/>
      <c r="DQ521" s="139"/>
      <c r="DR521" s="139"/>
      <c r="DS521" s="139"/>
      <c r="DT521" s="139"/>
      <c r="DU521" s="139"/>
      <c r="DV521" s="139"/>
      <c r="DW521" s="139"/>
      <c r="DX521" s="139"/>
      <c r="DY521" s="139"/>
      <c r="DZ521" s="139"/>
      <c r="EA521" s="139"/>
      <c r="EB521" s="139"/>
      <c r="EC521" s="139"/>
      <c r="ED521" s="139"/>
      <c r="EE521" s="139"/>
      <c r="EF521" s="139"/>
      <c r="EG521" s="139"/>
      <c r="EH521" s="139"/>
      <c r="EI521" s="139"/>
      <c r="EJ521" s="139"/>
      <c r="EK521" s="139"/>
      <c r="EL521" s="139"/>
      <c r="EM521" s="139"/>
      <c r="EN521" s="139"/>
    </row>
    <row r="522" spans="1:145" s="127" customFormat="1" ht="26.25" customHeight="1">
      <c r="B522" s="141"/>
      <c r="C522" s="803" t="s">
        <v>245</v>
      </c>
      <c r="D522" s="804"/>
      <c r="E522" s="804"/>
      <c r="F522" s="804"/>
      <c r="G522" s="804"/>
      <c r="H522" s="804"/>
      <c r="I522" s="804"/>
      <c r="J522" s="804"/>
      <c r="K522" s="804"/>
      <c r="L522" s="804"/>
      <c r="M522" s="804"/>
      <c r="N522" s="805"/>
      <c r="O522" s="328"/>
      <c r="P522" s="421"/>
      <c r="Q522" s="421"/>
      <c r="R522" s="421"/>
      <c r="S522" s="421"/>
      <c r="T522" s="421"/>
      <c r="U522" s="421"/>
      <c r="V522" s="421"/>
      <c r="W522" s="421"/>
      <c r="X522" s="421"/>
      <c r="Y522" s="421"/>
      <c r="Z522" s="421"/>
      <c r="AA522" s="421"/>
      <c r="AB522" s="139"/>
      <c r="AC522" s="139"/>
      <c r="AD522" s="139"/>
      <c r="AE522" s="139"/>
      <c r="AF522" s="139"/>
      <c r="AG522" s="139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  <c r="AV522" s="139"/>
      <c r="AW522" s="139"/>
      <c r="AX522" s="139"/>
      <c r="AY522" s="139"/>
      <c r="AZ522" s="139"/>
      <c r="BA522" s="139"/>
      <c r="BB522" s="139"/>
      <c r="BC522" s="139"/>
      <c r="BD522" s="139"/>
      <c r="BE522" s="139"/>
      <c r="BF522" s="139"/>
      <c r="BG522" s="139"/>
      <c r="BH522" s="139"/>
      <c r="BI522" s="139"/>
      <c r="BJ522" s="139"/>
      <c r="BK522" s="139"/>
      <c r="BL522" s="139"/>
      <c r="BM522" s="139"/>
      <c r="BN522" s="139"/>
      <c r="BO522" s="139"/>
      <c r="BP522" s="139"/>
      <c r="BQ522" s="139"/>
      <c r="BR522" s="139"/>
      <c r="BS522" s="139"/>
      <c r="BT522" s="139"/>
      <c r="BU522" s="139"/>
      <c r="BV522" s="139"/>
      <c r="BW522" s="139"/>
      <c r="BX522" s="139"/>
      <c r="BY522" s="139"/>
      <c r="BZ522" s="139"/>
      <c r="CA522" s="139"/>
      <c r="CB522" s="139"/>
      <c r="CC522" s="139"/>
      <c r="CD522" s="139"/>
      <c r="CE522" s="139"/>
      <c r="CF522" s="139"/>
      <c r="CG522" s="139"/>
      <c r="CH522" s="139"/>
      <c r="CI522" s="139"/>
      <c r="CJ522" s="139"/>
      <c r="CK522" s="139"/>
      <c r="CL522" s="139"/>
      <c r="CM522" s="139"/>
      <c r="CN522" s="139"/>
      <c r="CO522" s="139"/>
      <c r="CP522" s="139"/>
      <c r="CQ522" s="139"/>
      <c r="CR522" s="139"/>
      <c r="CS522" s="139"/>
      <c r="CT522" s="139"/>
      <c r="CU522" s="139"/>
      <c r="CV522" s="139"/>
      <c r="CW522" s="139"/>
      <c r="CX522" s="139"/>
      <c r="CY522" s="139"/>
      <c r="CZ522" s="139"/>
      <c r="DA522" s="139"/>
      <c r="DB522" s="139"/>
      <c r="DC522" s="139"/>
      <c r="DD522" s="139"/>
      <c r="DE522" s="139"/>
      <c r="DF522" s="139"/>
      <c r="DG522" s="139"/>
      <c r="DH522" s="139"/>
      <c r="DI522" s="139"/>
      <c r="DJ522" s="139"/>
      <c r="DK522" s="139"/>
      <c r="DL522" s="139"/>
      <c r="DM522" s="139"/>
      <c r="DN522" s="139"/>
      <c r="DO522" s="139"/>
      <c r="DP522" s="139"/>
      <c r="DQ522" s="139"/>
      <c r="DR522" s="139"/>
      <c r="DS522" s="139"/>
      <c r="DT522" s="139"/>
      <c r="DU522" s="139"/>
      <c r="DV522" s="139"/>
      <c r="DW522" s="139"/>
      <c r="DX522" s="139"/>
      <c r="DY522" s="139"/>
      <c r="DZ522" s="139"/>
      <c r="EA522" s="139"/>
      <c r="EB522" s="139"/>
      <c r="EC522" s="139"/>
      <c r="ED522" s="139"/>
      <c r="EE522" s="139"/>
      <c r="EF522" s="139"/>
      <c r="EG522" s="139"/>
      <c r="EH522" s="139"/>
      <c r="EI522" s="139"/>
      <c r="EJ522" s="139"/>
      <c r="EK522" s="139"/>
      <c r="EL522" s="139"/>
      <c r="EM522" s="139"/>
      <c r="EN522" s="139"/>
    </row>
    <row r="523" spans="1:145" s="127" customFormat="1" ht="23.25" customHeight="1">
      <c r="B523" s="142"/>
      <c r="C523" s="812" t="s">
        <v>246</v>
      </c>
      <c r="D523" s="813"/>
      <c r="E523" s="813"/>
      <c r="F523" s="813"/>
      <c r="G523" s="813"/>
      <c r="H523" s="813"/>
      <c r="I523" s="813"/>
      <c r="J523" s="813"/>
      <c r="K523" s="813"/>
      <c r="L523" s="813"/>
      <c r="M523" s="813"/>
      <c r="N523" s="813"/>
      <c r="O523" s="328"/>
      <c r="P523" s="421"/>
      <c r="Q523" s="421"/>
      <c r="R523" s="421"/>
      <c r="S523" s="421"/>
      <c r="T523" s="421"/>
      <c r="U523" s="421"/>
      <c r="V523" s="421"/>
      <c r="W523" s="421"/>
      <c r="X523" s="421"/>
      <c r="Y523" s="421"/>
      <c r="Z523" s="421"/>
      <c r="AA523" s="421"/>
      <c r="AB523" s="139"/>
      <c r="AC523" s="139"/>
      <c r="AD523" s="139"/>
      <c r="AE523" s="139"/>
      <c r="AF523" s="139"/>
      <c r="AG523" s="139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  <c r="AV523" s="139"/>
      <c r="AW523" s="139"/>
      <c r="AX523" s="139"/>
      <c r="AY523" s="139"/>
      <c r="AZ523" s="139"/>
      <c r="BA523" s="139"/>
      <c r="BB523" s="139"/>
      <c r="BC523" s="139"/>
      <c r="BD523" s="139"/>
      <c r="BE523" s="139"/>
      <c r="BF523" s="139"/>
      <c r="BG523" s="139"/>
      <c r="BH523" s="139"/>
      <c r="BI523" s="139"/>
      <c r="BJ523" s="139"/>
      <c r="BK523" s="139"/>
      <c r="BL523" s="139"/>
      <c r="BM523" s="139"/>
      <c r="BN523" s="139"/>
      <c r="BO523" s="139"/>
      <c r="BP523" s="139"/>
      <c r="BQ523" s="139"/>
      <c r="BR523" s="139"/>
      <c r="BS523" s="139"/>
      <c r="BT523" s="139"/>
      <c r="BU523" s="139"/>
      <c r="BV523" s="139"/>
      <c r="BW523" s="139"/>
      <c r="BX523" s="139"/>
      <c r="BY523" s="139"/>
      <c r="BZ523" s="139"/>
      <c r="CA523" s="139"/>
      <c r="CB523" s="139"/>
      <c r="CC523" s="139"/>
      <c r="CD523" s="139"/>
      <c r="CE523" s="139"/>
      <c r="CF523" s="139"/>
      <c r="CG523" s="139"/>
      <c r="CH523" s="139"/>
      <c r="CI523" s="139"/>
      <c r="CJ523" s="139"/>
      <c r="CK523" s="139"/>
      <c r="CL523" s="139"/>
      <c r="CM523" s="139"/>
      <c r="CN523" s="139"/>
      <c r="CO523" s="139"/>
      <c r="CP523" s="139"/>
      <c r="CQ523" s="139"/>
      <c r="CR523" s="139"/>
      <c r="CS523" s="139"/>
      <c r="CT523" s="139"/>
      <c r="CU523" s="139"/>
      <c r="CV523" s="139"/>
      <c r="CW523" s="139"/>
      <c r="CX523" s="139"/>
      <c r="CY523" s="139"/>
      <c r="CZ523" s="139"/>
      <c r="DA523" s="139"/>
      <c r="DB523" s="139"/>
      <c r="DC523" s="139"/>
      <c r="DD523" s="139"/>
      <c r="DE523" s="139"/>
      <c r="DF523" s="139"/>
      <c r="DG523" s="139"/>
      <c r="DH523" s="139"/>
      <c r="DI523" s="139"/>
      <c r="DJ523" s="139"/>
      <c r="DK523" s="139"/>
      <c r="DL523" s="139"/>
      <c r="DM523" s="139"/>
      <c r="DN523" s="139"/>
      <c r="DO523" s="139"/>
      <c r="DP523" s="139"/>
      <c r="DQ523" s="139"/>
      <c r="DR523" s="139"/>
      <c r="DS523" s="139"/>
      <c r="DT523" s="139"/>
      <c r="DU523" s="139"/>
      <c r="DV523" s="139"/>
      <c r="DW523" s="139"/>
      <c r="DX523" s="139"/>
      <c r="DY523" s="139"/>
      <c r="DZ523" s="139"/>
      <c r="EA523" s="139"/>
      <c r="EB523" s="139"/>
      <c r="EC523" s="139"/>
      <c r="ED523" s="139"/>
      <c r="EE523" s="139"/>
      <c r="EF523" s="139"/>
      <c r="EG523" s="139"/>
      <c r="EH523" s="139"/>
      <c r="EI523" s="139"/>
      <c r="EJ523" s="139"/>
      <c r="EK523" s="139"/>
      <c r="EL523" s="139"/>
      <c r="EM523" s="139"/>
      <c r="EN523" s="139"/>
    </row>
    <row r="524" spans="1:145" s="131" customFormat="1" ht="53.25" customHeight="1">
      <c r="B524" s="712" t="s">
        <v>785</v>
      </c>
      <c r="C524" s="81" t="s">
        <v>784</v>
      </c>
      <c r="D524" s="712" t="s">
        <v>365</v>
      </c>
      <c r="E524" s="714">
        <v>126000</v>
      </c>
      <c r="F524" s="714">
        <v>126000</v>
      </c>
      <c r="G524" s="165">
        <v>100</v>
      </c>
      <c r="H524" s="165">
        <v>1</v>
      </c>
      <c r="I524" s="133" t="s">
        <v>247</v>
      </c>
      <c r="J524" s="144" t="s">
        <v>27</v>
      </c>
      <c r="K524" s="311">
        <v>0</v>
      </c>
      <c r="L524" s="311">
        <v>0</v>
      </c>
      <c r="M524" s="145">
        <v>100</v>
      </c>
      <c r="N524" s="280">
        <v>1</v>
      </c>
      <c r="O524" s="328"/>
      <c r="P524" s="421"/>
      <c r="Q524" s="421"/>
      <c r="R524" s="421"/>
      <c r="S524" s="421"/>
      <c r="T524" s="421"/>
      <c r="U524" s="421"/>
      <c r="V524" s="421"/>
      <c r="W524" s="421"/>
      <c r="X524" s="421"/>
      <c r="Y524" s="421"/>
      <c r="Z524" s="421"/>
      <c r="AA524" s="421"/>
      <c r="AB524" s="139"/>
      <c r="AC524" s="139"/>
      <c r="AD524" s="139"/>
      <c r="AE524" s="139"/>
      <c r="AF524" s="139"/>
      <c r="AG524" s="139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  <c r="AV524" s="139"/>
      <c r="AW524" s="139"/>
      <c r="AX524" s="139"/>
      <c r="AY524" s="139"/>
      <c r="AZ524" s="139"/>
      <c r="BA524" s="139"/>
      <c r="BB524" s="139"/>
      <c r="BC524" s="139"/>
      <c r="BD524" s="139"/>
      <c r="BE524" s="139"/>
      <c r="BF524" s="139"/>
      <c r="BG524" s="139"/>
      <c r="BH524" s="139"/>
      <c r="BI524" s="139"/>
      <c r="BJ524" s="139"/>
      <c r="BK524" s="139"/>
      <c r="BL524" s="139"/>
      <c r="BM524" s="139"/>
      <c r="BN524" s="139"/>
      <c r="BO524" s="139"/>
      <c r="BP524" s="139"/>
      <c r="BQ524" s="139"/>
      <c r="BR524" s="139"/>
      <c r="BS524" s="139"/>
      <c r="BT524" s="139"/>
      <c r="BU524" s="139"/>
      <c r="BV524" s="139"/>
      <c r="BW524" s="139"/>
      <c r="BX524" s="139"/>
      <c r="BY524" s="139"/>
      <c r="BZ524" s="139"/>
      <c r="CA524" s="139"/>
      <c r="CB524" s="139"/>
      <c r="CC524" s="139"/>
      <c r="CD524" s="139"/>
      <c r="CE524" s="139"/>
      <c r="CF524" s="139"/>
      <c r="CG524" s="139"/>
      <c r="CH524" s="139"/>
      <c r="CI524" s="139"/>
      <c r="CJ524" s="139"/>
      <c r="CK524" s="139"/>
      <c r="CL524" s="139"/>
      <c r="CM524" s="139"/>
      <c r="CN524" s="139"/>
      <c r="CO524" s="139"/>
      <c r="CP524" s="139"/>
      <c r="CQ524" s="139"/>
      <c r="CR524" s="139"/>
      <c r="CS524" s="139"/>
      <c r="CT524" s="139"/>
      <c r="CU524" s="139"/>
      <c r="CV524" s="139"/>
      <c r="CW524" s="139"/>
      <c r="CX524" s="139"/>
      <c r="CY524" s="139"/>
      <c r="CZ524" s="139"/>
      <c r="DA524" s="139"/>
      <c r="DB524" s="139"/>
      <c r="DC524" s="139"/>
      <c r="DD524" s="139"/>
      <c r="DE524" s="139"/>
      <c r="DF524" s="139"/>
      <c r="DG524" s="139"/>
      <c r="DH524" s="139"/>
      <c r="DI524" s="139"/>
      <c r="DJ524" s="139"/>
      <c r="DK524" s="139"/>
      <c r="DL524" s="139"/>
      <c r="DM524" s="139"/>
      <c r="DN524" s="139"/>
      <c r="DO524" s="139"/>
      <c r="DP524" s="139"/>
      <c r="DQ524" s="139"/>
      <c r="DR524" s="139"/>
      <c r="DS524" s="139"/>
      <c r="DT524" s="139"/>
      <c r="DU524" s="139"/>
      <c r="DV524" s="139"/>
      <c r="DW524" s="139"/>
      <c r="DX524" s="139"/>
      <c r="DY524" s="139"/>
      <c r="DZ524" s="139"/>
      <c r="EA524" s="139"/>
      <c r="EB524" s="139"/>
      <c r="EC524" s="139"/>
      <c r="ED524" s="139"/>
      <c r="EE524" s="139"/>
      <c r="EF524" s="139"/>
      <c r="EG524" s="139"/>
      <c r="EH524" s="139"/>
      <c r="EI524" s="139"/>
      <c r="EJ524" s="139"/>
      <c r="EK524" s="139"/>
      <c r="EL524" s="139"/>
      <c r="EM524" s="139"/>
      <c r="EN524" s="139"/>
      <c r="EO524" s="149"/>
    </row>
    <row r="525" spans="1:145" s="131" customFormat="1" ht="45.75" customHeight="1">
      <c r="B525" s="130"/>
      <c r="C525" s="132"/>
      <c r="D525" s="130"/>
      <c r="E525" s="714"/>
      <c r="F525" s="714"/>
      <c r="G525" s="145"/>
      <c r="H525" s="716"/>
      <c r="I525" s="437" t="s">
        <v>248</v>
      </c>
      <c r="J525" s="144" t="s">
        <v>27</v>
      </c>
      <c r="K525" s="311">
        <v>7</v>
      </c>
      <c r="L525" s="311">
        <v>7</v>
      </c>
      <c r="M525" s="145">
        <v>100</v>
      </c>
      <c r="N525" s="280">
        <v>1</v>
      </c>
      <c r="O525" s="328"/>
      <c r="P525" s="421"/>
      <c r="Q525" s="421"/>
      <c r="R525" s="421"/>
      <c r="S525" s="421"/>
      <c r="T525" s="421"/>
      <c r="U525" s="421"/>
      <c r="V525" s="421"/>
      <c r="W525" s="421"/>
      <c r="X525" s="421"/>
      <c r="Y525" s="421"/>
      <c r="Z525" s="421"/>
      <c r="AA525" s="421"/>
      <c r="AB525" s="139"/>
      <c r="AC525" s="139"/>
      <c r="AD525" s="139"/>
      <c r="AE525" s="139"/>
      <c r="AF525" s="139"/>
      <c r="AG525" s="139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  <c r="AV525" s="139"/>
      <c r="AW525" s="139"/>
      <c r="AX525" s="139"/>
      <c r="AY525" s="139"/>
      <c r="AZ525" s="139"/>
      <c r="BA525" s="139"/>
      <c r="BB525" s="139"/>
      <c r="BC525" s="139"/>
      <c r="BD525" s="139"/>
      <c r="BE525" s="139"/>
      <c r="BF525" s="139"/>
      <c r="BG525" s="139"/>
      <c r="BH525" s="139"/>
      <c r="BI525" s="139"/>
      <c r="BJ525" s="139"/>
      <c r="BK525" s="139"/>
      <c r="BL525" s="139"/>
      <c r="BM525" s="139"/>
      <c r="BN525" s="139"/>
      <c r="BO525" s="139"/>
      <c r="BP525" s="139"/>
      <c r="BQ525" s="139"/>
      <c r="BR525" s="139"/>
      <c r="BS525" s="139"/>
      <c r="BT525" s="139"/>
      <c r="BU525" s="139"/>
      <c r="BV525" s="139"/>
      <c r="BW525" s="139"/>
      <c r="BX525" s="139"/>
      <c r="BY525" s="139"/>
      <c r="BZ525" s="139"/>
      <c r="CA525" s="139"/>
      <c r="CB525" s="139"/>
      <c r="CC525" s="139"/>
      <c r="CD525" s="139"/>
      <c r="CE525" s="139"/>
      <c r="CF525" s="139"/>
      <c r="CG525" s="139"/>
      <c r="CH525" s="139"/>
      <c r="CI525" s="139"/>
      <c r="CJ525" s="139"/>
      <c r="CK525" s="139"/>
      <c r="CL525" s="139"/>
      <c r="CM525" s="139"/>
      <c r="CN525" s="139"/>
      <c r="CO525" s="139"/>
      <c r="CP525" s="139"/>
      <c r="CQ525" s="139"/>
      <c r="CR525" s="139"/>
      <c r="CS525" s="139"/>
      <c r="CT525" s="139"/>
      <c r="CU525" s="139"/>
      <c r="CV525" s="139"/>
      <c r="CW525" s="139"/>
      <c r="CX525" s="139"/>
      <c r="CY525" s="139"/>
      <c r="CZ525" s="139"/>
      <c r="DA525" s="139"/>
      <c r="DB525" s="139"/>
      <c r="DC525" s="139"/>
      <c r="DD525" s="139"/>
      <c r="DE525" s="139"/>
      <c r="DF525" s="139"/>
      <c r="DG525" s="139"/>
      <c r="DH525" s="139"/>
      <c r="DI525" s="139"/>
      <c r="DJ525" s="139"/>
      <c r="DK525" s="139"/>
      <c r="DL525" s="139"/>
      <c r="DM525" s="139"/>
      <c r="DN525" s="139"/>
      <c r="DO525" s="139"/>
      <c r="DP525" s="139"/>
      <c r="DQ525" s="139"/>
      <c r="DR525" s="139"/>
      <c r="DS525" s="139"/>
      <c r="DT525" s="139"/>
      <c r="DU525" s="139"/>
      <c r="DV525" s="139"/>
      <c r="DW525" s="139"/>
      <c r="DX525" s="139"/>
      <c r="DY525" s="139"/>
      <c r="DZ525" s="139"/>
      <c r="EA525" s="139"/>
      <c r="EB525" s="139"/>
      <c r="EC525" s="139"/>
      <c r="ED525" s="139"/>
      <c r="EE525" s="139"/>
      <c r="EF525" s="139"/>
      <c r="EG525" s="139"/>
      <c r="EH525" s="139"/>
      <c r="EI525" s="139"/>
      <c r="EJ525" s="139"/>
      <c r="EK525" s="139"/>
      <c r="EL525" s="139"/>
      <c r="EM525" s="139"/>
      <c r="EN525" s="139"/>
      <c r="EO525" s="149"/>
    </row>
    <row r="526" spans="1:145" s="76" customFormat="1" ht="75" customHeight="1">
      <c r="B526" s="74"/>
      <c r="C526" s="176"/>
      <c r="D526" s="489"/>
      <c r="E526" s="715"/>
      <c r="F526" s="715"/>
      <c r="G526" s="717"/>
      <c r="H526" s="509"/>
      <c r="I526" s="437" t="s">
        <v>249</v>
      </c>
      <c r="J526" s="143" t="s">
        <v>27</v>
      </c>
      <c r="K526" s="310">
        <v>0</v>
      </c>
      <c r="L526" s="310">
        <v>0</v>
      </c>
      <c r="M526" s="50">
        <v>100</v>
      </c>
      <c r="N526" s="287">
        <v>1</v>
      </c>
      <c r="O526" s="328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  <c r="CN526" s="80"/>
      <c r="CO526" s="80"/>
      <c r="CP526" s="80"/>
      <c r="CQ526" s="80"/>
      <c r="CR526" s="80"/>
      <c r="CS526" s="80"/>
      <c r="CT526" s="80"/>
      <c r="CU526" s="80"/>
      <c r="CV526" s="80"/>
      <c r="CW526" s="80"/>
      <c r="CX526" s="80"/>
      <c r="CY526" s="80"/>
      <c r="CZ526" s="80"/>
      <c r="DA526" s="80"/>
      <c r="DB526" s="80"/>
      <c r="DC526" s="80"/>
      <c r="DD526" s="80"/>
      <c r="DE526" s="80"/>
      <c r="DF526" s="80"/>
      <c r="DG526" s="80"/>
      <c r="DH526" s="80"/>
      <c r="DI526" s="80"/>
      <c r="DJ526" s="80"/>
      <c r="DK526" s="80"/>
      <c r="DL526" s="80"/>
      <c r="DM526" s="80"/>
      <c r="DN526" s="80"/>
      <c r="DO526" s="80"/>
      <c r="DP526" s="80"/>
      <c r="DQ526" s="80"/>
      <c r="DR526" s="80"/>
      <c r="DS526" s="80"/>
      <c r="DT526" s="80"/>
      <c r="DU526" s="80"/>
      <c r="DV526" s="80"/>
      <c r="DW526" s="80"/>
      <c r="DX526" s="80"/>
      <c r="DY526" s="80"/>
      <c r="DZ526" s="80"/>
      <c r="EA526" s="80"/>
      <c r="EB526" s="80"/>
      <c r="EC526" s="80"/>
      <c r="ED526" s="80"/>
      <c r="EE526" s="80"/>
      <c r="EF526" s="80"/>
      <c r="EG526" s="80"/>
      <c r="EH526" s="80"/>
      <c r="EI526" s="80"/>
      <c r="EJ526" s="80"/>
      <c r="EK526" s="80"/>
      <c r="EL526" s="80"/>
      <c r="EM526" s="80"/>
      <c r="EN526" s="80"/>
      <c r="EO526" s="150"/>
    </row>
    <row r="527" spans="1:145" s="98" customFormat="1" ht="34.5" customHeight="1">
      <c r="B527" s="134"/>
      <c r="C527" s="175" t="s">
        <v>28</v>
      </c>
      <c r="D527" s="480"/>
      <c r="E527" s="713">
        <f>E524</f>
        <v>126000</v>
      </c>
      <c r="F527" s="713">
        <f>F524</f>
        <v>126000</v>
      </c>
      <c r="G527" s="718">
        <v>100</v>
      </c>
      <c r="H527" s="719">
        <v>1</v>
      </c>
      <c r="I527" s="688"/>
      <c r="J527" s="135"/>
      <c r="K527" s="312"/>
      <c r="L527" s="312"/>
      <c r="M527" s="586">
        <v>100</v>
      </c>
      <c r="N527" s="279">
        <v>1</v>
      </c>
      <c r="O527" s="328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  <c r="CN527" s="80"/>
      <c r="CO527" s="80"/>
      <c r="CP527" s="80"/>
      <c r="CQ527" s="80"/>
      <c r="CR527" s="80"/>
      <c r="CS527" s="80"/>
      <c r="CT527" s="80"/>
      <c r="CU527" s="80"/>
      <c r="CV527" s="80"/>
      <c r="CW527" s="80"/>
      <c r="CX527" s="80"/>
      <c r="CY527" s="80"/>
      <c r="CZ527" s="80"/>
      <c r="DA527" s="80"/>
      <c r="DB527" s="80"/>
      <c r="DC527" s="80"/>
      <c r="DD527" s="80"/>
      <c r="DE527" s="80"/>
      <c r="DF527" s="80"/>
      <c r="DG527" s="80"/>
      <c r="DH527" s="80"/>
      <c r="DI527" s="80"/>
      <c r="DJ527" s="80"/>
      <c r="DK527" s="80"/>
      <c r="DL527" s="80"/>
      <c r="DM527" s="80"/>
      <c r="DN527" s="80"/>
      <c r="DO527" s="80"/>
      <c r="DP527" s="80"/>
      <c r="DQ527" s="80"/>
      <c r="DR527" s="80"/>
      <c r="DS527" s="80"/>
      <c r="DT527" s="80"/>
      <c r="DU527" s="80"/>
      <c r="DV527" s="80"/>
      <c r="DW527" s="80"/>
      <c r="DX527" s="80"/>
      <c r="DY527" s="80"/>
      <c r="DZ527" s="80"/>
      <c r="EA527" s="80"/>
      <c r="EB527" s="80"/>
      <c r="EC527" s="80"/>
      <c r="ED527" s="80"/>
      <c r="EE527" s="80"/>
      <c r="EF527" s="80"/>
      <c r="EG527" s="80"/>
      <c r="EH527" s="80"/>
      <c r="EI527" s="80"/>
      <c r="EJ527" s="80"/>
      <c r="EK527" s="80"/>
      <c r="EL527" s="80"/>
      <c r="EM527" s="80"/>
      <c r="EN527" s="80"/>
    </row>
    <row r="528" spans="1:145" s="669" customFormat="1" ht="40.5" customHeight="1">
      <c r="A528" s="669" t="e">
        <f>F528/F492*100</f>
        <v>#DIV/0!</v>
      </c>
      <c r="B528" s="565"/>
      <c r="C528" s="686" t="s">
        <v>602</v>
      </c>
      <c r="D528" s="565"/>
      <c r="E528" s="668">
        <f>E519+E527</f>
        <v>5117200</v>
      </c>
      <c r="F528" s="668">
        <f>F519+F527</f>
        <v>5109969</v>
      </c>
      <c r="G528" s="646">
        <f>F528/E528*100</f>
        <v>99.85869225357618</v>
      </c>
      <c r="H528" s="573">
        <v>0.99</v>
      </c>
      <c r="I528" s="738" t="s">
        <v>682</v>
      </c>
      <c r="J528" s="739"/>
      <c r="K528" s="739"/>
      <c r="L528" s="739"/>
      <c r="M528" s="576">
        <v>1</v>
      </c>
      <c r="N528" s="687">
        <v>1</v>
      </c>
      <c r="O528" s="568"/>
      <c r="P528" s="448"/>
      <c r="Q528" s="448"/>
      <c r="R528" s="448"/>
      <c r="S528" s="448"/>
      <c r="T528" s="448"/>
      <c r="U528" s="448"/>
      <c r="V528" s="448"/>
      <c r="W528" s="448"/>
      <c r="X528" s="448"/>
      <c r="Y528" s="448"/>
      <c r="Z528" s="448"/>
      <c r="AA528" s="448"/>
      <c r="AB528" s="266"/>
      <c r="AC528" s="266"/>
      <c r="AD528" s="266"/>
      <c r="AE528" s="266"/>
      <c r="AF528" s="266"/>
      <c r="AG528" s="266"/>
      <c r="AH528" s="266"/>
      <c r="AI528" s="266"/>
      <c r="AJ528" s="266"/>
      <c r="AK528" s="266"/>
      <c r="AL528" s="266"/>
      <c r="AM528" s="266"/>
      <c r="AN528" s="266"/>
      <c r="AO528" s="266"/>
      <c r="AP528" s="266"/>
      <c r="AQ528" s="266"/>
      <c r="AR528" s="266"/>
      <c r="AS528" s="266"/>
      <c r="AT528" s="266"/>
      <c r="AU528" s="266"/>
      <c r="AV528" s="266"/>
      <c r="AW528" s="266"/>
      <c r="AX528" s="266"/>
      <c r="AY528" s="266"/>
      <c r="AZ528" s="266"/>
      <c r="BA528" s="266"/>
      <c r="BB528" s="266"/>
      <c r="BC528" s="266"/>
      <c r="BD528" s="266"/>
      <c r="BE528" s="266"/>
      <c r="BF528" s="266"/>
      <c r="BG528" s="266"/>
      <c r="BH528" s="266"/>
      <c r="BI528" s="266"/>
      <c r="BJ528" s="266"/>
      <c r="BK528" s="266"/>
      <c r="BL528" s="266"/>
      <c r="BM528" s="266"/>
      <c r="BN528" s="266"/>
      <c r="BO528" s="266"/>
      <c r="BP528" s="266"/>
      <c r="BQ528" s="266"/>
      <c r="BR528" s="266"/>
      <c r="BS528" s="266"/>
      <c r="BT528" s="266"/>
      <c r="BU528" s="266"/>
      <c r="BV528" s="266"/>
      <c r="BW528" s="266"/>
      <c r="BX528" s="266"/>
      <c r="BY528" s="266"/>
      <c r="BZ528" s="266"/>
      <c r="CA528" s="266"/>
      <c r="CB528" s="266"/>
      <c r="CC528" s="266"/>
      <c r="CD528" s="266"/>
      <c r="CE528" s="266"/>
      <c r="CF528" s="266"/>
      <c r="CG528" s="266"/>
      <c r="CH528" s="266"/>
      <c r="CI528" s="266"/>
      <c r="CJ528" s="266"/>
      <c r="CK528" s="266"/>
      <c r="CL528" s="266"/>
      <c r="CM528" s="266"/>
      <c r="CN528" s="266"/>
      <c r="CO528" s="266"/>
      <c r="CP528" s="266"/>
      <c r="CQ528" s="266"/>
      <c r="CR528" s="266"/>
      <c r="CS528" s="266"/>
      <c r="CT528" s="266"/>
      <c r="CU528" s="266"/>
      <c r="CV528" s="266"/>
      <c r="CW528" s="266"/>
      <c r="CX528" s="266"/>
      <c r="CY528" s="266"/>
      <c r="CZ528" s="266"/>
      <c r="DA528" s="266"/>
      <c r="DB528" s="266"/>
      <c r="DC528" s="266"/>
      <c r="DD528" s="266"/>
      <c r="DE528" s="266"/>
      <c r="DF528" s="266"/>
      <c r="DG528" s="266"/>
      <c r="DH528" s="266"/>
      <c r="DI528" s="266"/>
      <c r="DJ528" s="266"/>
      <c r="DK528" s="266"/>
      <c r="DL528" s="266"/>
      <c r="DM528" s="266"/>
      <c r="DN528" s="266"/>
      <c r="DO528" s="266"/>
      <c r="DP528" s="266"/>
      <c r="DQ528" s="266"/>
      <c r="DR528" s="266"/>
      <c r="DS528" s="266"/>
      <c r="DT528" s="266"/>
      <c r="DU528" s="266"/>
      <c r="DV528" s="266"/>
      <c r="DW528" s="266"/>
      <c r="DX528" s="266"/>
      <c r="DY528" s="266"/>
      <c r="DZ528" s="266"/>
      <c r="EA528" s="266"/>
      <c r="EB528" s="266"/>
      <c r="EC528" s="266"/>
      <c r="ED528" s="266"/>
      <c r="EE528" s="266"/>
      <c r="EF528" s="266"/>
      <c r="EG528" s="266"/>
      <c r="EH528" s="266"/>
      <c r="EI528" s="266"/>
      <c r="EJ528" s="266"/>
      <c r="EK528" s="266"/>
      <c r="EL528" s="266"/>
      <c r="EM528" s="266"/>
      <c r="EN528" s="266"/>
    </row>
    <row r="529" spans="1:144" s="73" customFormat="1" ht="30.75" customHeight="1">
      <c r="B529" s="146"/>
      <c r="C529" s="177" t="s">
        <v>665</v>
      </c>
      <c r="D529" s="577" t="s">
        <v>669</v>
      </c>
      <c r="E529" s="602">
        <v>0</v>
      </c>
      <c r="F529" s="602">
        <v>0</v>
      </c>
      <c r="G529" s="462"/>
      <c r="H529" s="504"/>
      <c r="I529" s="147"/>
      <c r="J529" s="147"/>
      <c r="K529" s="147"/>
      <c r="L529" s="147"/>
      <c r="M529" s="123"/>
      <c r="N529" s="638"/>
      <c r="O529" s="328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  <c r="CN529" s="80"/>
      <c r="CO529" s="80"/>
      <c r="CP529" s="80"/>
      <c r="CQ529" s="80"/>
      <c r="CR529" s="80"/>
      <c r="CS529" s="80"/>
      <c r="CT529" s="80"/>
      <c r="CU529" s="80"/>
      <c r="CV529" s="80"/>
      <c r="CW529" s="80"/>
      <c r="CX529" s="80"/>
      <c r="CY529" s="80"/>
      <c r="CZ529" s="80"/>
      <c r="DA529" s="80"/>
      <c r="DB529" s="80"/>
      <c r="DC529" s="80"/>
      <c r="DD529" s="80"/>
      <c r="DE529" s="80"/>
      <c r="DF529" s="80"/>
      <c r="DG529" s="80"/>
      <c r="DH529" s="80"/>
      <c r="DI529" s="80"/>
      <c r="DJ529" s="80"/>
      <c r="DK529" s="80"/>
      <c r="DL529" s="80"/>
      <c r="DM529" s="80"/>
      <c r="DN529" s="80"/>
      <c r="DO529" s="80"/>
      <c r="DP529" s="80"/>
      <c r="DQ529" s="80"/>
      <c r="DR529" s="80"/>
      <c r="DS529" s="80"/>
      <c r="DT529" s="80"/>
      <c r="DU529" s="80"/>
      <c r="DV529" s="80"/>
      <c r="DW529" s="80"/>
      <c r="DX529" s="80"/>
      <c r="DY529" s="80"/>
      <c r="DZ529" s="80"/>
      <c r="EA529" s="80"/>
      <c r="EB529" s="80"/>
      <c r="EC529" s="80"/>
      <c r="ED529" s="80"/>
      <c r="EE529" s="80"/>
      <c r="EF529" s="80"/>
      <c r="EG529" s="80"/>
      <c r="EH529" s="80"/>
      <c r="EI529" s="80"/>
      <c r="EJ529" s="80"/>
      <c r="EK529" s="80"/>
      <c r="EL529" s="80"/>
      <c r="EM529" s="80"/>
      <c r="EN529" s="80"/>
    </row>
    <row r="530" spans="1:144" s="73" customFormat="1" ht="30.75" customHeight="1">
      <c r="B530" s="146"/>
      <c r="C530" s="177" t="s">
        <v>666</v>
      </c>
      <c r="D530" s="577" t="s">
        <v>363</v>
      </c>
      <c r="E530" s="602">
        <v>957600</v>
      </c>
      <c r="F530" s="602">
        <v>957600</v>
      </c>
      <c r="G530" s="462"/>
      <c r="H530" s="504"/>
      <c r="I530" s="147"/>
      <c r="J530" s="147"/>
      <c r="K530" s="147"/>
      <c r="L530" s="147"/>
      <c r="M530" s="123"/>
      <c r="N530" s="638"/>
      <c r="O530" s="328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  <c r="CN530" s="80"/>
      <c r="CO530" s="80"/>
      <c r="CP530" s="80"/>
      <c r="CQ530" s="80"/>
      <c r="CR530" s="80"/>
      <c r="CS530" s="80"/>
      <c r="CT530" s="80"/>
      <c r="CU530" s="80"/>
      <c r="CV530" s="80"/>
      <c r="CW530" s="80"/>
      <c r="CX530" s="80"/>
      <c r="CY530" s="80"/>
      <c r="CZ530" s="80"/>
      <c r="DA530" s="80"/>
      <c r="DB530" s="80"/>
      <c r="DC530" s="80"/>
      <c r="DD530" s="80"/>
      <c r="DE530" s="80"/>
      <c r="DF530" s="80"/>
      <c r="DG530" s="80"/>
      <c r="DH530" s="80"/>
      <c r="DI530" s="80"/>
      <c r="DJ530" s="80"/>
      <c r="DK530" s="80"/>
      <c r="DL530" s="80"/>
      <c r="DM530" s="80"/>
      <c r="DN530" s="80"/>
      <c r="DO530" s="80"/>
      <c r="DP530" s="80"/>
      <c r="DQ530" s="80"/>
      <c r="DR530" s="80"/>
      <c r="DS530" s="80"/>
      <c r="DT530" s="80"/>
      <c r="DU530" s="80"/>
      <c r="DV530" s="80"/>
      <c r="DW530" s="80"/>
      <c r="DX530" s="80"/>
      <c r="DY530" s="80"/>
      <c r="DZ530" s="80"/>
      <c r="EA530" s="80"/>
      <c r="EB530" s="80"/>
      <c r="EC530" s="80"/>
      <c r="ED530" s="80"/>
      <c r="EE530" s="80"/>
      <c r="EF530" s="80"/>
      <c r="EG530" s="80"/>
      <c r="EH530" s="80"/>
      <c r="EI530" s="80"/>
      <c r="EJ530" s="80"/>
      <c r="EK530" s="80"/>
      <c r="EL530" s="80"/>
      <c r="EM530" s="80"/>
      <c r="EN530" s="80"/>
    </row>
    <row r="531" spans="1:144" s="73" customFormat="1" ht="30.75" customHeight="1">
      <c r="B531" s="146"/>
      <c r="C531" s="177" t="s">
        <v>667</v>
      </c>
      <c r="D531" s="577" t="s">
        <v>670</v>
      </c>
      <c r="E531" s="602">
        <f>E528-E530</f>
        <v>4159600</v>
      </c>
      <c r="F531" s="602">
        <f>F528-F530</f>
        <v>4152369</v>
      </c>
      <c r="G531" s="462"/>
      <c r="H531" s="504"/>
      <c r="I531" s="147"/>
      <c r="J531" s="147"/>
      <c r="K531" s="147"/>
      <c r="L531" s="147"/>
      <c r="M531" s="123"/>
      <c r="N531" s="638"/>
      <c r="O531" s="328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  <c r="CN531" s="80"/>
      <c r="CO531" s="80"/>
      <c r="CP531" s="80"/>
      <c r="CQ531" s="80"/>
      <c r="CR531" s="80"/>
      <c r="CS531" s="80"/>
      <c r="CT531" s="80"/>
      <c r="CU531" s="80"/>
      <c r="CV531" s="80"/>
      <c r="CW531" s="80"/>
      <c r="CX531" s="80"/>
      <c r="CY531" s="80"/>
      <c r="CZ531" s="80"/>
      <c r="DA531" s="80"/>
      <c r="DB531" s="80"/>
      <c r="DC531" s="80"/>
      <c r="DD531" s="80"/>
      <c r="DE531" s="80"/>
      <c r="DF531" s="80"/>
      <c r="DG531" s="80"/>
      <c r="DH531" s="80"/>
      <c r="DI531" s="80"/>
      <c r="DJ531" s="80"/>
      <c r="DK531" s="80"/>
      <c r="DL531" s="80"/>
      <c r="DM531" s="80"/>
      <c r="DN531" s="80"/>
      <c r="DO531" s="80"/>
      <c r="DP531" s="80"/>
      <c r="DQ531" s="80"/>
      <c r="DR531" s="80"/>
      <c r="DS531" s="80"/>
      <c r="DT531" s="80"/>
      <c r="DU531" s="80"/>
      <c r="DV531" s="80"/>
      <c r="DW531" s="80"/>
      <c r="DX531" s="80"/>
      <c r="DY531" s="80"/>
      <c r="DZ531" s="80"/>
      <c r="EA531" s="80"/>
      <c r="EB531" s="80"/>
      <c r="EC531" s="80"/>
      <c r="ED531" s="80"/>
      <c r="EE531" s="80"/>
      <c r="EF531" s="80"/>
      <c r="EG531" s="80"/>
      <c r="EH531" s="80"/>
      <c r="EI531" s="80"/>
      <c r="EJ531" s="80"/>
      <c r="EK531" s="80"/>
      <c r="EL531" s="80"/>
      <c r="EM531" s="80"/>
      <c r="EN531" s="80"/>
    </row>
    <row r="532" spans="1:144" s="138" customFormat="1" ht="41.25" customHeight="1">
      <c r="B532" s="189"/>
      <c r="C532" s="740" t="s">
        <v>795</v>
      </c>
      <c r="D532" s="741"/>
      <c r="E532" s="741"/>
      <c r="F532" s="741"/>
      <c r="G532" s="741"/>
      <c r="H532" s="741"/>
      <c r="I532" s="741"/>
      <c r="J532" s="741"/>
      <c r="K532" s="741"/>
      <c r="L532" s="741"/>
      <c r="M532" s="741"/>
      <c r="N532" s="742"/>
      <c r="O532" s="328"/>
      <c r="P532" s="442"/>
      <c r="Q532" s="442"/>
      <c r="R532" s="442"/>
      <c r="S532" s="442"/>
      <c r="T532" s="442"/>
      <c r="U532" s="442"/>
      <c r="V532" s="442"/>
      <c r="W532" s="442"/>
      <c r="X532" s="448"/>
      <c r="Y532" s="448"/>
      <c r="Z532" s="448"/>
      <c r="AA532" s="448"/>
      <c r="AB532" s="266"/>
      <c r="AC532" s="266"/>
      <c r="AD532" s="266"/>
      <c r="AE532" s="266"/>
      <c r="AF532" s="266"/>
      <c r="AG532" s="266"/>
      <c r="AH532" s="266"/>
      <c r="AI532" s="266"/>
      <c r="AJ532" s="266"/>
      <c r="AK532" s="266"/>
      <c r="AL532" s="266"/>
      <c r="AM532" s="266"/>
      <c r="AN532" s="266"/>
      <c r="AO532" s="266"/>
      <c r="AP532" s="266"/>
      <c r="AQ532" s="266"/>
      <c r="AR532" s="266"/>
      <c r="AS532" s="266"/>
      <c r="AT532" s="266"/>
      <c r="AU532" s="266"/>
      <c r="AV532" s="266"/>
      <c r="AW532" s="266"/>
      <c r="AX532" s="266"/>
      <c r="AY532" s="266"/>
      <c r="AZ532" s="266"/>
      <c r="BA532" s="266"/>
      <c r="BB532" s="266"/>
      <c r="BC532" s="266"/>
      <c r="BD532" s="266"/>
      <c r="BE532" s="266"/>
      <c r="BF532" s="266"/>
      <c r="BG532" s="266"/>
      <c r="BH532" s="266"/>
      <c r="BI532" s="266"/>
      <c r="BJ532" s="266"/>
      <c r="BK532" s="266"/>
      <c r="BL532" s="266"/>
      <c r="BM532" s="266"/>
      <c r="BN532" s="266"/>
      <c r="BO532" s="266"/>
      <c r="BP532" s="266"/>
      <c r="BQ532" s="266"/>
      <c r="BR532" s="266"/>
      <c r="BS532" s="266"/>
      <c r="BT532" s="266"/>
      <c r="BU532" s="266"/>
      <c r="BV532" s="266"/>
      <c r="BW532" s="266"/>
      <c r="BX532" s="266"/>
      <c r="BY532" s="266"/>
      <c r="BZ532" s="266"/>
      <c r="CA532" s="266"/>
      <c r="CB532" s="266"/>
      <c r="CC532" s="266"/>
      <c r="CD532" s="266"/>
      <c r="CE532" s="266"/>
      <c r="CF532" s="266"/>
      <c r="CG532" s="266"/>
      <c r="CH532" s="266"/>
      <c r="CI532" s="266"/>
      <c r="CJ532" s="266"/>
      <c r="CK532" s="266"/>
      <c r="CL532" s="266"/>
      <c r="CM532" s="266"/>
      <c r="CN532" s="266"/>
      <c r="CO532" s="266"/>
      <c r="CP532" s="266"/>
      <c r="CQ532" s="266"/>
      <c r="CR532" s="266"/>
      <c r="CS532" s="266"/>
      <c r="CT532" s="266"/>
      <c r="CU532" s="266"/>
      <c r="CV532" s="266"/>
      <c r="CW532" s="266"/>
      <c r="CX532" s="266"/>
      <c r="CY532" s="266"/>
      <c r="CZ532" s="266"/>
      <c r="DA532" s="266"/>
      <c r="DB532" s="266"/>
      <c r="DC532" s="266"/>
      <c r="DD532" s="266"/>
      <c r="DE532" s="266"/>
      <c r="DF532" s="266"/>
      <c r="DG532" s="266"/>
      <c r="DH532" s="266"/>
      <c r="DI532" s="266"/>
      <c r="DJ532" s="266"/>
      <c r="DK532" s="266"/>
      <c r="DL532" s="266"/>
      <c r="DM532" s="266"/>
      <c r="DN532" s="266"/>
      <c r="DO532" s="266"/>
      <c r="DP532" s="266"/>
      <c r="DQ532" s="266"/>
      <c r="DR532" s="266"/>
      <c r="DS532" s="266"/>
      <c r="DT532" s="266"/>
      <c r="DU532" s="266"/>
      <c r="DV532" s="266"/>
      <c r="DW532" s="266"/>
      <c r="DX532" s="266"/>
      <c r="DY532" s="266"/>
      <c r="DZ532" s="266"/>
      <c r="EA532" s="266"/>
      <c r="EB532" s="266"/>
      <c r="EC532" s="266"/>
      <c r="ED532" s="266"/>
      <c r="EE532" s="266"/>
      <c r="EF532" s="266"/>
      <c r="EG532" s="266"/>
      <c r="EH532" s="266"/>
      <c r="EI532" s="266"/>
      <c r="EJ532" s="266"/>
      <c r="EK532" s="266"/>
      <c r="EL532" s="266"/>
      <c r="EM532" s="266"/>
      <c r="EN532" s="266"/>
    </row>
    <row r="533" spans="1:144" s="185" customFormat="1" ht="32.25" customHeight="1">
      <c r="B533" s="202" t="s">
        <v>382</v>
      </c>
      <c r="C533" s="754" t="s">
        <v>786</v>
      </c>
      <c r="D533" s="755"/>
      <c r="E533" s="755"/>
      <c r="F533" s="755"/>
      <c r="G533" s="755"/>
      <c r="H533" s="755"/>
      <c r="I533" s="755"/>
      <c r="J533" s="755"/>
      <c r="K533" s="755"/>
      <c r="L533" s="755"/>
      <c r="M533" s="755"/>
      <c r="N533" s="545"/>
      <c r="O533" s="720"/>
      <c r="P533" s="721"/>
      <c r="Q533" s="721"/>
      <c r="R533" s="721"/>
      <c r="S533" s="721"/>
      <c r="T533" s="721"/>
      <c r="U533" s="721"/>
      <c r="V533" s="721"/>
      <c r="W533" s="721"/>
      <c r="X533" s="721"/>
      <c r="Y533" s="721"/>
      <c r="Z533" s="721"/>
      <c r="AA533" s="721"/>
      <c r="AB533" s="721"/>
      <c r="AC533" s="721"/>
      <c r="AD533" s="721"/>
      <c r="AE533" s="721"/>
      <c r="AF533" s="721"/>
      <c r="AG533" s="721"/>
      <c r="AH533" s="721"/>
      <c r="AI533" s="721"/>
      <c r="AJ533" s="721"/>
      <c r="AK533" s="721"/>
      <c r="AL533" s="721"/>
      <c r="AM533" s="721"/>
      <c r="AN533" s="721"/>
      <c r="AO533" s="721"/>
      <c r="AP533" s="721"/>
      <c r="AQ533" s="721"/>
      <c r="AR533" s="721"/>
      <c r="AS533" s="721"/>
      <c r="AT533" s="721"/>
      <c r="AU533" s="721"/>
      <c r="AV533" s="721"/>
      <c r="AW533" s="721"/>
      <c r="AX533" s="721"/>
      <c r="AY533" s="721"/>
      <c r="AZ533" s="721"/>
      <c r="BA533" s="721"/>
      <c r="BB533" s="721"/>
      <c r="BC533" s="721"/>
      <c r="BD533" s="721"/>
      <c r="BE533" s="721"/>
      <c r="BF533" s="721"/>
      <c r="BG533" s="721"/>
      <c r="BH533" s="721"/>
      <c r="BI533" s="721"/>
      <c r="BJ533" s="721"/>
      <c r="BK533" s="721"/>
      <c r="BL533" s="721"/>
      <c r="BM533" s="721"/>
      <c r="BN533" s="721"/>
      <c r="BO533" s="721"/>
      <c r="BP533" s="721"/>
      <c r="BQ533" s="721"/>
      <c r="BR533" s="721"/>
      <c r="BS533" s="721"/>
      <c r="BT533" s="721"/>
      <c r="BU533" s="721"/>
      <c r="BV533" s="721"/>
      <c r="BW533" s="721"/>
      <c r="BX533" s="721"/>
      <c r="BY533" s="721"/>
      <c r="BZ533" s="721"/>
      <c r="CA533" s="721"/>
      <c r="CB533" s="721"/>
      <c r="CC533" s="721"/>
      <c r="CD533" s="721"/>
      <c r="CE533" s="721"/>
      <c r="CF533" s="721"/>
      <c r="CG533" s="721"/>
      <c r="CH533" s="721"/>
      <c r="CI533" s="721"/>
      <c r="CJ533" s="721"/>
      <c r="CK533" s="721"/>
      <c r="CL533" s="721"/>
      <c r="CM533" s="721"/>
      <c r="CN533" s="721"/>
      <c r="CO533" s="721"/>
      <c r="CP533" s="721"/>
      <c r="CQ533" s="721"/>
      <c r="CR533" s="721"/>
      <c r="CS533" s="721"/>
      <c r="CT533" s="721"/>
      <c r="CU533" s="721"/>
      <c r="CV533" s="721"/>
      <c r="CW533" s="721"/>
      <c r="CX533" s="721"/>
      <c r="CY533" s="721"/>
      <c r="CZ533" s="721"/>
      <c r="DA533" s="721"/>
      <c r="DB533" s="721"/>
      <c r="DC533" s="721"/>
      <c r="DD533" s="721"/>
      <c r="DE533" s="721"/>
      <c r="DF533" s="721"/>
      <c r="DG533" s="721"/>
      <c r="DH533" s="721"/>
      <c r="DI533" s="721"/>
      <c r="DJ533" s="721"/>
      <c r="DK533" s="721"/>
      <c r="DL533" s="721"/>
      <c r="DM533" s="721"/>
      <c r="DN533" s="721"/>
      <c r="DO533" s="721"/>
      <c r="DP533" s="721"/>
      <c r="DQ533" s="721"/>
      <c r="DR533" s="721"/>
      <c r="DS533" s="721"/>
      <c r="DT533" s="721"/>
      <c r="DU533" s="721"/>
      <c r="DV533" s="721"/>
      <c r="DW533" s="721"/>
      <c r="DX533" s="721"/>
      <c r="DY533" s="721"/>
      <c r="DZ533" s="721"/>
      <c r="EA533" s="721"/>
      <c r="EB533" s="721"/>
      <c r="EC533" s="721"/>
      <c r="ED533" s="721"/>
      <c r="EE533" s="721"/>
      <c r="EF533" s="721"/>
      <c r="EG533" s="721"/>
      <c r="EH533" s="721"/>
      <c r="EI533" s="721"/>
      <c r="EJ533" s="721"/>
      <c r="EK533" s="721"/>
      <c r="EL533" s="721"/>
      <c r="EM533" s="721"/>
      <c r="EN533" s="721"/>
    </row>
    <row r="534" spans="1:144" ht="24" customHeight="1">
      <c r="A534" s="7"/>
      <c r="B534" s="708"/>
      <c r="C534" s="757" t="s">
        <v>787</v>
      </c>
      <c r="D534" s="758"/>
      <c r="E534" s="758"/>
      <c r="F534" s="758"/>
      <c r="G534" s="758"/>
      <c r="H534" s="758"/>
      <c r="I534" s="758"/>
      <c r="J534" s="758"/>
      <c r="K534" s="758"/>
      <c r="L534" s="758"/>
      <c r="M534" s="758"/>
      <c r="N534" s="759"/>
    </row>
    <row r="535" spans="1:144" ht="35.25" customHeight="1">
      <c r="A535" s="7"/>
      <c r="B535" s="708"/>
      <c r="C535" s="757" t="s">
        <v>788</v>
      </c>
      <c r="D535" s="758"/>
      <c r="E535" s="758"/>
      <c r="F535" s="758"/>
      <c r="G535" s="758"/>
      <c r="H535" s="758"/>
      <c r="I535" s="758"/>
      <c r="J535" s="758"/>
      <c r="K535" s="758"/>
      <c r="L535" s="758"/>
      <c r="M535" s="758"/>
      <c r="N535" s="759"/>
    </row>
    <row r="536" spans="1:144" ht="57.75" customHeight="1">
      <c r="A536" s="7"/>
      <c r="B536" s="711" t="s">
        <v>793</v>
      </c>
      <c r="C536" s="47" t="s">
        <v>792</v>
      </c>
      <c r="D536" s="227" t="s">
        <v>425</v>
      </c>
      <c r="E536" s="347">
        <v>6081343</v>
      </c>
      <c r="F536" s="347">
        <v>5789803.7599999998</v>
      </c>
      <c r="G536" s="709">
        <f>F536/E536*100</f>
        <v>95.206005647107887</v>
      </c>
      <c r="H536" s="462">
        <v>1</v>
      </c>
      <c r="I536" s="427" t="s">
        <v>789</v>
      </c>
      <c r="J536" s="12" t="s">
        <v>791</v>
      </c>
      <c r="K536" s="290">
        <v>52</v>
      </c>
      <c r="L536" s="290">
        <v>52</v>
      </c>
      <c r="M536" s="13">
        <f>L536/K536*100</f>
        <v>100</v>
      </c>
      <c r="N536" s="538">
        <v>1</v>
      </c>
      <c r="O536" s="329" t="s">
        <v>801</v>
      </c>
    </row>
    <row r="537" spans="1:144" ht="73.5" customHeight="1">
      <c r="A537" s="7"/>
      <c r="B537" s="38"/>
      <c r="C537" s="427"/>
      <c r="D537" s="10"/>
      <c r="E537" s="340"/>
      <c r="F537" s="340"/>
      <c r="G537" s="709"/>
      <c r="H537" s="462"/>
      <c r="I537" s="427" t="s">
        <v>790</v>
      </c>
      <c r="J537" s="12" t="s">
        <v>791</v>
      </c>
      <c r="K537" s="290">
        <v>409</v>
      </c>
      <c r="L537" s="290">
        <v>166</v>
      </c>
      <c r="M537" s="13">
        <f>L537/K537*100</f>
        <v>40.586797066014668</v>
      </c>
      <c r="N537" s="710">
        <v>1</v>
      </c>
      <c r="O537" s="329" t="s">
        <v>802</v>
      </c>
    </row>
    <row r="538" spans="1:144" s="98" customFormat="1" ht="28.5" customHeight="1">
      <c r="B538" s="77"/>
      <c r="C538" s="69" t="s">
        <v>165</v>
      </c>
      <c r="D538" s="465"/>
      <c r="E538" s="348">
        <f>E536</f>
        <v>6081343</v>
      </c>
      <c r="F538" s="348">
        <f t="shared" ref="F538:G538" si="29">F536</f>
        <v>5789803.7599999998</v>
      </c>
      <c r="G538" s="348">
        <f t="shared" si="29"/>
        <v>95.206005647107887</v>
      </c>
      <c r="H538" s="525">
        <v>1</v>
      </c>
      <c r="I538" s="69"/>
      <c r="J538" s="101"/>
      <c r="K538" s="301"/>
      <c r="L538" s="301"/>
      <c r="M538" s="561">
        <f>(M536+M537)/2</f>
        <v>70.293398533007334</v>
      </c>
      <c r="N538" s="278">
        <v>1</v>
      </c>
      <c r="O538" s="328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  <c r="CN538" s="80"/>
      <c r="CO538" s="80"/>
      <c r="CP538" s="80"/>
      <c r="CQ538" s="80"/>
      <c r="CR538" s="80"/>
      <c r="CS538" s="80"/>
      <c r="CT538" s="80"/>
      <c r="CU538" s="80"/>
      <c r="CV538" s="80"/>
      <c r="CW538" s="80"/>
      <c r="CX538" s="80"/>
      <c r="CY538" s="80"/>
      <c r="CZ538" s="80"/>
      <c r="DA538" s="80"/>
      <c r="DB538" s="80"/>
      <c r="DC538" s="80"/>
      <c r="DD538" s="80"/>
      <c r="DE538" s="80"/>
      <c r="DF538" s="80"/>
      <c r="DG538" s="80"/>
      <c r="DH538" s="80"/>
      <c r="DI538" s="80"/>
      <c r="DJ538" s="80"/>
      <c r="DK538" s="80"/>
      <c r="DL538" s="80"/>
      <c r="DM538" s="80"/>
      <c r="DN538" s="80"/>
      <c r="DO538" s="80"/>
      <c r="DP538" s="80"/>
      <c r="DQ538" s="80"/>
      <c r="DR538" s="80"/>
      <c r="DS538" s="80"/>
      <c r="DT538" s="80"/>
      <c r="DU538" s="80"/>
      <c r="DV538" s="80"/>
      <c r="DW538" s="80"/>
      <c r="DX538" s="80"/>
      <c r="DY538" s="80"/>
      <c r="DZ538" s="80"/>
      <c r="EA538" s="80"/>
      <c r="EB538" s="80"/>
      <c r="EC538" s="80"/>
      <c r="ED538" s="80"/>
      <c r="EE538" s="80"/>
      <c r="EF538" s="80"/>
      <c r="EG538" s="80"/>
      <c r="EH538" s="80"/>
      <c r="EI538" s="80"/>
      <c r="EJ538" s="80"/>
      <c r="EK538" s="80"/>
      <c r="EL538" s="80"/>
      <c r="EM538" s="80"/>
      <c r="EN538" s="80"/>
    </row>
    <row r="539" spans="1:144" s="669" customFormat="1" ht="40.5" customHeight="1">
      <c r="A539" s="669" t="e">
        <f>F539/F503*100</f>
        <v>#DIV/0!</v>
      </c>
      <c r="B539" s="565"/>
      <c r="C539" s="686" t="s">
        <v>794</v>
      </c>
      <c r="D539" s="565"/>
      <c r="E539" s="668">
        <f>E538</f>
        <v>6081343</v>
      </c>
      <c r="F539" s="668">
        <f>F538</f>
        <v>5789803.7599999998</v>
      </c>
      <c r="G539" s="646">
        <f>F539/E539*100</f>
        <v>95.206005647107887</v>
      </c>
      <c r="H539" s="573">
        <v>1</v>
      </c>
      <c r="I539" s="738" t="s">
        <v>682</v>
      </c>
      <c r="J539" s="739"/>
      <c r="K539" s="739"/>
      <c r="L539" s="739"/>
      <c r="M539" s="576">
        <v>0.7</v>
      </c>
      <c r="N539" s="687">
        <v>1</v>
      </c>
      <c r="O539" s="568">
        <v>1</v>
      </c>
      <c r="P539" s="448"/>
      <c r="Q539" s="448"/>
      <c r="R539" s="448"/>
      <c r="S539" s="448"/>
      <c r="T539" s="448"/>
      <c r="U539" s="448"/>
      <c r="V539" s="448"/>
      <c r="W539" s="448"/>
      <c r="X539" s="448"/>
      <c r="Y539" s="448"/>
      <c r="Z539" s="448"/>
      <c r="AA539" s="448"/>
      <c r="AB539" s="266"/>
      <c r="AC539" s="266"/>
      <c r="AD539" s="266"/>
      <c r="AE539" s="266"/>
      <c r="AF539" s="266"/>
      <c r="AG539" s="266"/>
      <c r="AH539" s="266"/>
      <c r="AI539" s="266"/>
      <c r="AJ539" s="266"/>
      <c r="AK539" s="266"/>
      <c r="AL539" s="266"/>
      <c r="AM539" s="266"/>
      <c r="AN539" s="266"/>
      <c r="AO539" s="266"/>
      <c r="AP539" s="266"/>
      <c r="AQ539" s="266"/>
      <c r="AR539" s="266"/>
      <c r="AS539" s="266"/>
      <c r="AT539" s="266"/>
      <c r="AU539" s="266"/>
      <c r="AV539" s="266"/>
      <c r="AW539" s="266"/>
      <c r="AX539" s="266"/>
      <c r="AY539" s="266"/>
      <c r="AZ539" s="266"/>
      <c r="BA539" s="266"/>
      <c r="BB539" s="266"/>
      <c r="BC539" s="266"/>
      <c r="BD539" s="266"/>
      <c r="BE539" s="266"/>
      <c r="BF539" s="266"/>
      <c r="BG539" s="266"/>
      <c r="BH539" s="266"/>
      <c r="BI539" s="266"/>
      <c r="BJ539" s="266"/>
      <c r="BK539" s="266"/>
      <c r="BL539" s="266"/>
      <c r="BM539" s="266"/>
      <c r="BN539" s="266"/>
      <c r="BO539" s="266"/>
      <c r="BP539" s="266"/>
      <c r="BQ539" s="266"/>
      <c r="BR539" s="266"/>
      <c r="BS539" s="266"/>
      <c r="BT539" s="266"/>
      <c r="BU539" s="266"/>
      <c r="BV539" s="266"/>
      <c r="BW539" s="266"/>
      <c r="BX539" s="266"/>
      <c r="BY539" s="266"/>
      <c r="BZ539" s="266"/>
      <c r="CA539" s="266"/>
      <c r="CB539" s="266"/>
      <c r="CC539" s="266"/>
      <c r="CD539" s="266"/>
      <c r="CE539" s="266"/>
      <c r="CF539" s="266"/>
      <c r="CG539" s="266"/>
      <c r="CH539" s="266"/>
      <c r="CI539" s="266"/>
      <c r="CJ539" s="266"/>
      <c r="CK539" s="266"/>
      <c r="CL539" s="266"/>
      <c r="CM539" s="266"/>
      <c r="CN539" s="266"/>
      <c r="CO539" s="266"/>
      <c r="CP539" s="266"/>
      <c r="CQ539" s="266"/>
      <c r="CR539" s="266"/>
      <c r="CS539" s="266"/>
      <c r="CT539" s="266"/>
      <c r="CU539" s="266"/>
      <c r="CV539" s="266"/>
      <c r="CW539" s="266"/>
      <c r="CX539" s="266"/>
      <c r="CY539" s="266"/>
      <c r="CZ539" s="266"/>
      <c r="DA539" s="266"/>
      <c r="DB539" s="266"/>
      <c r="DC539" s="266"/>
      <c r="DD539" s="266"/>
      <c r="DE539" s="266"/>
      <c r="DF539" s="266"/>
      <c r="DG539" s="266"/>
      <c r="DH539" s="266"/>
      <c r="DI539" s="266"/>
      <c r="DJ539" s="266"/>
      <c r="DK539" s="266"/>
      <c r="DL539" s="266"/>
      <c r="DM539" s="266"/>
      <c r="DN539" s="266"/>
      <c r="DO539" s="266"/>
      <c r="DP539" s="266"/>
      <c r="DQ539" s="266"/>
      <c r="DR539" s="266"/>
      <c r="DS539" s="266"/>
      <c r="DT539" s="266"/>
      <c r="DU539" s="266"/>
      <c r="DV539" s="266"/>
      <c r="DW539" s="266"/>
      <c r="DX539" s="266"/>
      <c r="DY539" s="266"/>
      <c r="DZ539" s="266"/>
      <c r="EA539" s="266"/>
      <c r="EB539" s="266"/>
      <c r="EC539" s="266"/>
      <c r="ED539" s="266"/>
      <c r="EE539" s="266"/>
      <c r="EF539" s="266"/>
      <c r="EG539" s="266"/>
      <c r="EH539" s="266"/>
      <c r="EI539" s="266"/>
      <c r="EJ539" s="266"/>
      <c r="EK539" s="266"/>
      <c r="EL539" s="266"/>
      <c r="EM539" s="266"/>
      <c r="EN539" s="266"/>
    </row>
    <row r="540" spans="1:144" s="73" customFormat="1" ht="18" customHeight="1">
      <c r="B540" s="146"/>
      <c r="C540" s="177" t="s">
        <v>665</v>
      </c>
      <c r="D540" s="577" t="s">
        <v>669</v>
      </c>
      <c r="E540" s="602">
        <v>0</v>
      </c>
      <c r="F540" s="602">
        <v>0</v>
      </c>
      <c r="G540" s="462"/>
      <c r="H540" s="504"/>
      <c r="I540" s="147"/>
      <c r="J540" s="147"/>
      <c r="K540" s="147"/>
      <c r="L540" s="147"/>
      <c r="M540" s="123"/>
      <c r="N540" s="638"/>
      <c r="O540" s="328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  <c r="CN540" s="80"/>
      <c r="CO540" s="80"/>
      <c r="CP540" s="80"/>
      <c r="CQ540" s="80"/>
      <c r="CR540" s="80"/>
      <c r="CS540" s="80"/>
      <c r="CT540" s="80"/>
      <c r="CU540" s="80"/>
      <c r="CV540" s="80"/>
      <c r="CW540" s="80"/>
      <c r="CX540" s="80"/>
      <c r="CY540" s="80"/>
      <c r="CZ540" s="80"/>
      <c r="DA540" s="80"/>
      <c r="DB540" s="80"/>
      <c r="DC540" s="80"/>
      <c r="DD540" s="80"/>
      <c r="DE540" s="80"/>
      <c r="DF540" s="80"/>
      <c r="DG540" s="80"/>
      <c r="DH540" s="80"/>
      <c r="DI540" s="80"/>
      <c r="DJ540" s="80"/>
      <c r="DK540" s="80"/>
      <c r="DL540" s="80"/>
      <c r="DM540" s="80"/>
      <c r="DN540" s="80"/>
      <c r="DO540" s="80"/>
      <c r="DP540" s="80"/>
      <c r="DQ540" s="80"/>
      <c r="DR540" s="80"/>
      <c r="DS540" s="80"/>
      <c r="DT540" s="80"/>
      <c r="DU540" s="80"/>
      <c r="DV540" s="80"/>
      <c r="DW540" s="80"/>
      <c r="DX540" s="80"/>
      <c r="DY540" s="80"/>
      <c r="DZ540" s="80"/>
      <c r="EA540" s="80"/>
      <c r="EB540" s="80"/>
      <c r="EC540" s="80"/>
      <c r="ED540" s="80"/>
      <c r="EE540" s="80"/>
      <c r="EF540" s="80"/>
      <c r="EG540" s="80"/>
      <c r="EH540" s="80"/>
      <c r="EI540" s="80"/>
      <c r="EJ540" s="80"/>
      <c r="EK540" s="80"/>
      <c r="EL540" s="80"/>
      <c r="EM540" s="80"/>
      <c r="EN540" s="80"/>
    </row>
    <row r="541" spans="1:144" s="73" customFormat="1" ht="23.25" customHeight="1">
      <c r="B541" s="146"/>
      <c r="C541" s="177" t="s">
        <v>666</v>
      </c>
      <c r="D541" s="577" t="s">
        <v>363</v>
      </c>
      <c r="E541" s="602">
        <v>6000000</v>
      </c>
      <c r="F541" s="602">
        <v>5714536.2999999998</v>
      </c>
      <c r="G541" s="462"/>
      <c r="H541" s="504"/>
      <c r="I541" s="147"/>
      <c r="J541" s="147"/>
      <c r="K541" s="147"/>
      <c r="L541" s="147"/>
      <c r="M541" s="123"/>
      <c r="N541" s="638"/>
      <c r="O541" s="328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  <c r="CN541" s="80"/>
      <c r="CO541" s="80"/>
      <c r="CP541" s="80"/>
      <c r="CQ541" s="80"/>
      <c r="CR541" s="80"/>
      <c r="CS541" s="80"/>
      <c r="CT541" s="80"/>
      <c r="CU541" s="80"/>
      <c r="CV541" s="80"/>
      <c r="CW541" s="80"/>
      <c r="CX541" s="80"/>
      <c r="CY541" s="80"/>
      <c r="CZ541" s="80"/>
      <c r="DA541" s="80"/>
      <c r="DB541" s="80"/>
      <c r="DC541" s="80"/>
      <c r="DD541" s="80"/>
      <c r="DE541" s="80"/>
      <c r="DF541" s="80"/>
      <c r="DG541" s="80"/>
      <c r="DH541" s="80"/>
      <c r="DI541" s="80"/>
      <c r="DJ541" s="80"/>
      <c r="DK541" s="80"/>
      <c r="DL541" s="80"/>
      <c r="DM541" s="80"/>
      <c r="DN541" s="80"/>
      <c r="DO541" s="80"/>
      <c r="DP541" s="80"/>
      <c r="DQ541" s="80"/>
      <c r="DR541" s="80"/>
      <c r="DS541" s="80"/>
      <c r="DT541" s="80"/>
      <c r="DU541" s="80"/>
      <c r="DV541" s="80"/>
      <c r="DW541" s="80"/>
      <c r="DX541" s="80"/>
      <c r="DY541" s="80"/>
      <c r="DZ541" s="80"/>
      <c r="EA541" s="80"/>
      <c r="EB541" s="80"/>
      <c r="EC541" s="80"/>
      <c r="ED541" s="80"/>
      <c r="EE541" s="80"/>
      <c r="EF541" s="80"/>
      <c r="EG541" s="80"/>
      <c r="EH541" s="80"/>
      <c r="EI541" s="80"/>
      <c r="EJ541" s="80"/>
      <c r="EK541" s="80"/>
      <c r="EL541" s="80"/>
      <c r="EM541" s="80"/>
      <c r="EN541" s="80"/>
    </row>
    <row r="542" spans="1:144" s="73" customFormat="1" ht="32.25" customHeight="1">
      <c r="B542" s="146"/>
      <c r="C542" s="177" t="s">
        <v>667</v>
      </c>
      <c r="D542" s="577" t="s">
        <v>670</v>
      </c>
      <c r="E542" s="602">
        <v>81343</v>
      </c>
      <c r="F542" s="602">
        <v>75267.460000000006</v>
      </c>
      <c r="G542" s="462"/>
      <c r="H542" s="504"/>
      <c r="I542" s="147"/>
      <c r="J542" s="147"/>
      <c r="K542" s="147"/>
      <c r="L542" s="147"/>
      <c r="M542" s="123"/>
      <c r="N542" s="638"/>
      <c r="O542" s="328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  <c r="CC542" s="80"/>
      <c r="CD542" s="80"/>
      <c r="CE542" s="80"/>
      <c r="CF542" s="80"/>
      <c r="CG542" s="80"/>
      <c r="CH542" s="80"/>
      <c r="CI542" s="80"/>
      <c r="CJ542" s="80"/>
      <c r="CK542" s="80"/>
      <c r="CL542" s="80"/>
      <c r="CM542" s="80"/>
      <c r="CN542" s="80"/>
      <c r="CO542" s="80"/>
      <c r="CP542" s="80"/>
      <c r="CQ542" s="80"/>
      <c r="CR542" s="80"/>
      <c r="CS542" s="80"/>
      <c r="CT542" s="80"/>
      <c r="CU542" s="80"/>
      <c r="CV542" s="80"/>
      <c r="CW542" s="80"/>
      <c r="CX542" s="80"/>
      <c r="CY542" s="80"/>
      <c r="CZ542" s="80"/>
      <c r="DA542" s="80"/>
      <c r="DB542" s="80"/>
      <c r="DC542" s="80"/>
      <c r="DD542" s="80"/>
      <c r="DE542" s="80"/>
      <c r="DF542" s="80"/>
      <c r="DG542" s="80"/>
      <c r="DH542" s="80"/>
      <c r="DI542" s="80"/>
      <c r="DJ542" s="80"/>
      <c r="DK542" s="80"/>
      <c r="DL542" s="80"/>
      <c r="DM542" s="80"/>
      <c r="DN542" s="80"/>
      <c r="DO542" s="80"/>
      <c r="DP542" s="80"/>
      <c r="DQ542" s="80"/>
      <c r="DR542" s="80"/>
      <c r="DS542" s="80"/>
      <c r="DT542" s="80"/>
      <c r="DU542" s="80"/>
      <c r="DV542" s="80"/>
      <c r="DW542" s="80"/>
      <c r="DX542" s="80"/>
      <c r="DY542" s="80"/>
      <c r="DZ542" s="80"/>
      <c r="EA542" s="80"/>
      <c r="EB542" s="80"/>
      <c r="EC542" s="80"/>
      <c r="ED542" s="80"/>
      <c r="EE542" s="80"/>
      <c r="EF542" s="80"/>
      <c r="EG542" s="80"/>
      <c r="EH542" s="80"/>
      <c r="EI542" s="80"/>
      <c r="EJ542" s="80"/>
      <c r="EK542" s="80"/>
      <c r="EL542" s="80"/>
      <c r="EM542" s="80"/>
      <c r="EN542" s="80"/>
    </row>
    <row r="543" spans="1:144" s="73" customFormat="1" ht="24" customHeight="1">
      <c r="B543" s="146"/>
      <c r="C543" s="177" t="s">
        <v>668</v>
      </c>
      <c r="D543" s="577" t="s">
        <v>652</v>
      </c>
      <c r="E543" s="602">
        <v>0</v>
      </c>
      <c r="F543" s="602">
        <v>0</v>
      </c>
      <c r="G543" s="462"/>
      <c r="H543" s="504"/>
      <c r="I543" s="147"/>
      <c r="J543" s="147"/>
      <c r="K543" s="147"/>
      <c r="L543" s="147"/>
      <c r="M543" s="123"/>
      <c r="N543" s="638"/>
      <c r="O543" s="328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  <c r="CC543" s="80"/>
      <c r="CD543" s="80"/>
      <c r="CE543" s="80"/>
      <c r="CF543" s="80"/>
      <c r="CG543" s="80"/>
      <c r="CH543" s="80"/>
      <c r="CI543" s="80"/>
      <c r="CJ543" s="80"/>
      <c r="CK543" s="80"/>
      <c r="CL543" s="80"/>
      <c r="CM543" s="80"/>
      <c r="CN543" s="80"/>
      <c r="CO543" s="80"/>
      <c r="CP543" s="80"/>
      <c r="CQ543" s="80"/>
      <c r="CR543" s="80"/>
      <c r="CS543" s="80"/>
      <c r="CT543" s="80"/>
      <c r="CU543" s="80"/>
      <c r="CV543" s="80"/>
      <c r="CW543" s="80"/>
      <c r="CX543" s="80"/>
      <c r="CY543" s="80"/>
      <c r="CZ543" s="80"/>
      <c r="DA543" s="80"/>
      <c r="DB543" s="80"/>
      <c r="DC543" s="80"/>
      <c r="DD543" s="80"/>
      <c r="DE543" s="80"/>
      <c r="DF543" s="80"/>
      <c r="DG543" s="80"/>
      <c r="DH543" s="80"/>
      <c r="DI543" s="80"/>
      <c r="DJ543" s="80"/>
      <c r="DK543" s="80"/>
      <c r="DL543" s="80"/>
      <c r="DM543" s="80"/>
      <c r="DN543" s="80"/>
      <c r="DO543" s="80"/>
      <c r="DP543" s="80"/>
      <c r="DQ543" s="80"/>
      <c r="DR543" s="80"/>
      <c r="DS543" s="80"/>
      <c r="DT543" s="80"/>
      <c r="DU543" s="80"/>
      <c r="DV543" s="80"/>
      <c r="DW543" s="80"/>
      <c r="DX543" s="80"/>
      <c r="DY543" s="80"/>
      <c r="DZ543" s="80"/>
      <c r="EA543" s="80"/>
      <c r="EB543" s="80"/>
      <c r="EC543" s="80"/>
      <c r="ED543" s="80"/>
      <c r="EE543" s="80"/>
      <c r="EF543" s="80"/>
      <c r="EG543" s="80"/>
      <c r="EH543" s="80"/>
      <c r="EI543" s="80"/>
      <c r="EJ543" s="80"/>
      <c r="EK543" s="80"/>
      <c r="EL543" s="80"/>
      <c r="EM543" s="80"/>
      <c r="EN543" s="80"/>
    </row>
    <row r="544" spans="1:144" s="73" customFormat="1" ht="30.75" customHeight="1">
      <c r="B544" s="189"/>
      <c r="C544" s="740" t="s">
        <v>432</v>
      </c>
      <c r="D544" s="741"/>
      <c r="E544" s="741"/>
      <c r="F544" s="741"/>
      <c r="G544" s="741"/>
      <c r="H544" s="741"/>
      <c r="I544" s="741"/>
      <c r="J544" s="741"/>
      <c r="K544" s="741"/>
      <c r="L544" s="741"/>
      <c r="M544" s="741"/>
      <c r="N544" s="742"/>
      <c r="O544" s="440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  <c r="CC544" s="80"/>
      <c r="CD544" s="80"/>
      <c r="CE544" s="80"/>
      <c r="CF544" s="80"/>
      <c r="CG544" s="80"/>
      <c r="CH544" s="80"/>
      <c r="CI544" s="80"/>
      <c r="CJ544" s="80"/>
      <c r="CK544" s="80"/>
      <c r="CL544" s="80"/>
      <c r="CM544" s="80"/>
      <c r="CN544" s="80"/>
      <c r="CO544" s="80"/>
      <c r="CP544" s="80"/>
      <c r="CQ544" s="80"/>
      <c r="CR544" s="80"/>
      <c r="CS544" s="80"/>
      <c r="CT544" s="80"/>
      <c r="CU544" s="80"/>
      <c r="CV544" s="80"/>
      <c r="CW544" s="80"/>
      <c r="CX544" s="80"/>
      <c r="CY544" s="80"/>
      <c r="CZ544" s="80"/>
      <c r="DA544" s="80"/>
      <c r="DB544" s="80"/>
      <c r="DC544" s="80"/>
      <c r="DD544" s="80"/>
      <c r="DE544" s="80"/>
      <c r="DF544" s="80"/>
      <c r="DG544" s="80"/>
      <c r="DH544" s="80"/>
      <c r="DI544" s="80"/>
      <c r="DJ544" s="80"/>
      <c r="DK544" s="80"/>
      <c r="DL544" s="80"/>
      <c r="DM544" s="80"/>
      <c r="DN544" s="80"/>
      <c r="DO544" s="80"/>
      <c r="DP544" s="80"/>
      <c r="DQ544" s="80"/>
      <c r="DR544" s="80"/>
      <c r="DS544" s="80"/>
      <c r="DT544" s="80"/>
      <c r="DU544" s="80"/>
      <c r="DV544" s="80"/>
      <c r="DW544" s="80"/>
      <c r="DX544" s="80"/>
      <c r="DY544" s="80"/>
      <c r="DZ544" s="80"/>
      <c r="EA544" s="80"/>
      <c r="EB544" s="80"/>
      <c r="EC544" s="80"/>
      <c r="ED544" s="80"/>
      <c r="EE544" s="80"/>
      <c r="EF544" s="80"/>
      <c r="EG544" s="80"/>
      <c r="EH544" s="80"/>
      <c r="EI544" s="80"/>
      <c r="EJ544" s="80"/>
      <c r="EK544" s="80"/>
      <c r="EL544" s="80"/>
      <c r="EM544" s="80"/>
      <c r="EN544" s="80"/>
    </row>
    <row r="545" spans="2:15" ht="40.5">
      <c r="B545" s="722"/>
      <c r="C545" s="723" t="s">
        <v>796</v>
      </c>
      <c r="D545" s="722"/>
      <c r="E545" s="724">
        <f>E132+E177+E539+E528+E496+E449+E406+E376+E336+E290+E246+E439</f>
        <v>783182312.12999976</v>
      </c>
      <c r="F545" s="724">
        <f>F132+F177+F539+F528+F496+F449+F406+F376+F336+F290+F246+F439</f>
        <v>753504340.44000006</v>
      </c>
      <c r="G545" s="724">
        <f>F545/E545*100</f>
        <v>96.210592191582407</v>
      </c>
      <c r="H545" s="725">
        <v>0.9</v>
      </c>
      <c r="I545" s="870" t="s">
        <v>797</v>
      </c>
      <c r="J545" s="871"/>
      <c r="K545" s="871"/>
      <c r="L545" s="871"/>
      <c r="M545" s="726">
        <v>0.96</v>
      </c>
      <c r="N545" s="727">
        <v>0.96</v>
      </c>
      <c r="O545" s="440"/>
    </row>
    <row r="546" spans="2:15" ht="20.25">
      <c r="B546" s="722"/>
      <c r="C546" s="728" t="s">
        <v>665</v>
      </c>
      <c r="D546" s="729" t="s">
        <v>683</v>
      </c>
      <c r="E546" s="730">
        <v>21418587.09</v>
      </c>
      <c r="F546" s="730">
        <v>21255577.699999999</v>
      </c>
      <c r="G546" s="731"/>
      <c r="H546" s="732"/>
      <c r="I546" s="733"/>
      <c r="J546" s="733"/>
      <c r="K546" s="733"/>
      <c r="L546" s="733"/>
      <c r="M546" s="734"/>
      <c r="N546" s="734"/>
      <c r="O546" s="440"/>
    </row>
    <row r="547" spans="2:15" ht="20.25">
      <c r="B547" s="722"/>
      <c r="C547" s="728" t="s">
        <v>666</v>
      </c>
      <c r="D547" s="729" t="s">
        <v>363</v>
      </c>
      <c r="E547" s="730">
        <v>337190111.36000001</v>
      </c>
      <c r="F547" s="730">
        <v>330790596.62</v>
      </c>
      <c r="G547" s="731"/>
      <c r="H547" s="732"/>
      <c r="I547" s="733"/>
      <c r="J547" s="733"/>
      <c r="K547" s="733"/>
      <c r="L547" s="733"/>
      <c r="M547" s="734"/>
      <c r="N547" s="734"/>
      <c r="O547" s="440"/>
    </row>
    <row r="548" spans="2:15" ht="31.5">
      <c r="B548" s="722"/>
      <c r="C548" s="728" t="s">
        <v>667</v>
      </c>
      <c r="D548" s="729" t="s">
        <v>670</v>
      </c>
      <c r="E548" s="730">
        <v>326586833.00999999</v>
      </c>
      <c r="F548" s="730">
        <v>323065875.16000003</v>
      </c>
      <c r="G548" s="731"/>
      <c r="H548" s="732"/>
      <c r="I548" s="733"/>
      <c r="J548" s="733"/>
      <c r="K548" s="733"/>
      <c r="L548" s="733"/>
      <c r="M548" s="734"/>
      <c r="N548" s="734"/>
      <c r="O548" s="440"/>
    </row>
    <row r="549" spans="2:15" ht="20.25">
      <c r="B549" s="722"/>
      <c r="C549" s="728" t="s">
        <v>668</v>
      </c>
      <c r="D549" s="729" t="s">
        <v>652</v>
      </c>
      <c r="E549" s="730">
        <v>97986780.700000003</v>
      </c>
      <c r="F549" s="730">
        <v>78394110.959999993</v>
      </c>
      <c r="G549" s="731"/>
      <c r="H549" s="732"/>
      <c r="I549" s="733"/>
      <c r="J549" s="733"/>
      <c r="K549" s="733"/>
      <c r="L549" s="733"/>
      <c r="M549" s="734"/>
      <c r="N549" s="734"/>
      <c r="O549" s="440"/>
    </row>
    <row r="550" spans="2:15" ht="30" customHeight="1">
      <c r="B550" s="735"/>
      <c r="C550" s="872" t="s">
        <v>800</v>
      </c>
      <c r="D550" s="873"/>
      <c r="E550" s="873"/>
      <c r="F550" s="873"/>
      <c r="G550" s="873"/>
      <c r="H550" s="873"/>
      <c r="I550" s="873"/>
      <c r="J550" s="873"/>
      <c r="K550" s="873"/>
      <c r="L550" s="873"/>
      <c r="M550" s="873"/>
      <c r="N550" s="874"/>
      <c r="O550" s="440"/>
    </row>
    <row r="551" spans="2:15">
      <c r="O551" s="440"/>
    </row>
    <row r="552" spans="2:15">
      <c r="O552" s="440"/>
    </row>
    <row r="553" spans="2:15">
      <c r="O553" s="440"/>
    </row>
    <row r="554" spans="2:15">
      <c r="O554" s="440"/>
    </row>
    <row r="555" spans="2:15">
      <c r="O555" s="440"/>
    </row>
    <row r="556" spans="2:15">
      <c r="O556" s="440"/>
    </row>
    <row r="557" spans="2:15">
      <c r="O557" s="440"/>
    </row>
    <row r="558" spans="2:15">
      <c r="O558" s="440"/>
    </row>
    <row r="559" spans="2:15">
      <c r="O559" s="440"/>
    </row>
    <row r="560" spans="2:15">
      <c r="O560" s="440"/>
    </row>
    <row r="561" spans="15:15">
      <c r="O561" s="440"/>
    </row>
    <row r="562" spans="15:15">
      <c r="O562" s="440"/>
    </row>
    <row r="563" spans="15:15">
      <c r="O563" s="440"/>
    </row>
    <row r="564" spans="15:15">
      <c r="O564" s="440"/>
    </row>
    <row r="565" spans="15:15">
      <c r="O565" s="440"/>
    </row>
    <row r="566" spans="15:15">
      <c r="O566" s="440"/>
    </row>
    <row r="567" spans="15:15">
      <c r="O567" s="440"/>
    </row>
    <row r="568" spans="15:15">
      <c r="O568" s="440"/>
    </row>
    <row r="569" spans="15:15">
      <c r="O569" s="440"/>
    </row>
    <row r="570" spans="15:15">
      <c r="O570" s="440"/>
    </row>
    <row r="571" spans="15:15">
      <c r="O571" s="440"/>
    </row>
    <row r="572" spans="15:15">
      <c r="O572" s="440"/>
    </row>
    <row r="573" spans="15:15">
      <c r="O573" s="440"/>
    </row>
    <row r="574" spans="15:15">
      <c r="O574" s="440"/>
    </row>
    <row r="575" spans="15:15">
      <c r="O575" s="440"/>
    </row>
    <row r="576" spans="15:15">
      <c r="O576" s="440"/>
    </row>
    <row r="577" spans="15:15">
      <c r="O577" s="440"/>
    </row>
    <row r="578" spans="15:15">
      <c r="O578" s="440"/>
    </row>
    <row r="579" spans="15:15">
      <c r="O579" s="440"/>
    </row>
    <row r="580" spans="15:15">
      <c r="O580" s="440"/>
    </row>
    <row r="581" spans="15:15">
      <c r="O581" s="440"/>
    </row>
    <row r="582" spans="15:15">
      <c r="O582" s="440"/>
    </row>
    <row r="583" spans="15:15">
      <c r="O583" s="440"/>
    </row>
    <row r="584" spans="15:15">
      <c r="O584" s="440"/>
    </row>
    <row r="585" spans="15:15">
      <c r="O585" s="440"/>
    </row>
    <row r="586" spans="15:15">
      <c r="O586" s="440"/>
    </row>
    <row r="587" spans="15:15">
      <c r="O587" s="439"/>
    </row>
  </sheetData>
  <mergeCells count="262">
    <mergeCell ref="I545:L545"/>
    <mergeCell ref="C550:N550"/>
    <mergeCell ref="C401:N401"/>
    <mergeCell ref="C322:N322"/>
    <mergeCell ref="C323:N323"/>
    <mergeCell ref="C411:N411"/>
    <mergeCell ref="C389:N389"/>
    <mergeCell ref="I177:L177"/>
    <mergeCell ref="I180:L180"/>
    <mergeCell ref="C433:N433"/>
    <mergeCell ref="I496:L496"/>
    <mergeCell ref="C341:N341"/>
    <mergeCell ref="C343:N343"/>
    <mergeCell ref="C344:N344"/>
    <mergeCell ref="C342:L342"/>
    <mergeCell ref="C331:N331"/>
    <mergeCell ref="C332:N332"/>
    <mergeCell ref="C314:N314"/>
    <mergeCell ref="C315:N315"/>
    <mergeCell ref="C367:N367"/>
    <mergeCell ref="C368:N368"/>
    <mergeCell ref="C471:N471"/>
    <mergeCell ref="C472:N472"/>
    <mergeCell ref="C473:N473"/>
    <mergeCell ref="C350:N350"/>
    <mergeCell ref="C345:N345"/>
    <mergeCell ref="C383:M383"/>
    <mergeCell ref="C384:M384"/>
    <mergeCell ref="C385:M385"/>
    <mergeCell ref="A386:XFD386"/>
    <mergeCell ref="C280:N280"/>
    <mergeCell ref="C281:N281"/>
    <mergeCell ref="C282:N282"/>
    <mergeCell ref="I290:J290"/>
    <mergeCell ref="C311:N311"/>
    <mergeCell ref="C312:N312"/>
    <mergeCell ref="C313:N313"/>
    <mergeCell ref="I308:L308"/>
    <mergeCell ref="I309:L309"/>
    <mergeCell ref="I307:L307"/>
    <mergeCell ref="C318:N318"/>
    <mergeCell ref="O283:O284"/>
    <mergeCell ref="C346:N346"/>
    <mergeCell ref="C347:N347"/>
    <mergeCell ref="C348:N348"/>
    <mergeCell ref="C349:N349"/>
    <mergeCell ref="C86:N86"/>
    <mergeCell ref="C8:N8"/>
    <mergeCell ref="C275:N275"/>
    <mergeCell ref="C276:N276"/>
    <mergeCell ref="C381:N381"/>
    <mergeCell ref="I528:L528"/>
    <mergeCell ref="C412:N412"/>
    <mergeCell ref="C413:N413"/>
    <mergeCell ref="C445:N445"/>
    <mergeCell ref="C446:N446"/>
    <mergeCell ref="C447:N447"/>
    <mergeCell ref="I449:L449"/>
    <mergeCell ref="C454:N454"/>
    <mergeCell ref="C462:N462"/>
    <mergeCell ref="C463:N463"/>
    <mergeCell ref="C464:N464"/>
    <mergeCell ref="C465:N465"/>
    <mergeCell ref="C492:N492"/>
    <mergeCell ref="C501:N501"/>
    <mergeCell ref="C481:N481"/>
    <mergeCell ref="C482:N482"/>
    <mergeCell ref="C483:N483"/>
    <mergeCell ref="C506:N506"/>
    <mergeCell ref="C382:L382"/>
    <mergeCell ref="C112:L112"/>
    <mergeCell ref="C139:N139"/>
    <mergeCell ref="C144:N144"/>
    <mergeCell ref="C123:N123"/>
    <mergeCell ref="C324:N324"/>
    <mergeCell ref="C330:N330"/>
    <mergeCell ref="B3:N3"/>
    <mergeCell ref="B5:B6"/>
    <mergeCell ref="C5:C6"/>
    <mergeCell ref="D5:H5"/>
    <mergeCell ref="I5:N5"/>
    <mergeCell ref="C7:N7"/>
    <mergeCell ref="C57:N57"/>
    <mergeCell ref="C58:N58"/>
    <mergeCell ref="C59:N59"/>
    <mergeCell ref="C16:N16"/>
    <mergeCell ref="C17:N17"/>
    <mergeCell ref="C18:N18"/>
    <mergeCell ref="C19:N19"/>
    <mergeCell ref="C72:L72"/>
    <mergeCell ref="C76:L76"/>
    <mergeCell ref="C78:L78"/>
    <mergeCell ref="C81:L81"/>
    <mergeCell ref="C83:L83"/>
    <mergeCell ref="C13:N13"/>
    <mergeCell ref="C14:N14"/>
    <mergeCell ref="C15:N15"/>
    <mergeCell ref="C63:N63"/>
    <mergeCell ref="C70:N70"/>
    <mergeCell ref="C71:L71"/>
    <mergeCell ref="C64:N64"/>
    <mergeCell ref="C145:N145"/>
    <mergeCell ref="C110:L110"/>
    <mergeCell ref="C111:L111"/>
    <mergeCell ref="C87:L87"/>
    <mergeCell ref="C88:L88"/>
    <mergeCell ref="C92:L92"/>
    <mergeCell ref="C93:L93"/>
    <mergeCell ref="C94:L94"/>
    <mergeCell ref="C96:L96"/>
    <mergeCell ref="N99:N100"/>
    <mergeCell ref="C102:N102"/>
    <mergeCell ref="I132:L132"/>
    <mergeCell ref="I133:L133"/>
    <mergeCell ref="I136:L136"/>
    <mergeCell ref="C137:N137"/>
    <mergeCell ref="C103:L103"/>
    <mergeCell ref="C104:L104"/>
    <mergeCell ref="C124:N124"/>
    <mergeCell ref="C138:N138"/>
    <mergeCell ref="C141:N141"/>
    <mergeCell ref="C142:N142"/>
    <mergeCell ref="C140:N140"/>
    <mergeCell ref="C143:N143"/>
    <mergeCell ref="C229:H229"/>
    <mergeCell ref="C235:N235"/>
    <mergeCell ref="C204:L204"/>
    <mergeCell ref="C184:M184"/>
    <mergeCell ref="C185:N185"/>
    <mergeCell ref="C186:N186"/>
    <mergeCell ref="C153:N153"/>
    <mergeCell ref="C154:N154"/>
    <mergeCell ref="C155:N155"/>
    <mergeCell ref="C156:N156"/>
    <mergeCell ref="C165:N165"/>
    <mergeCell ref="C166:N166"/>
    <mergeCell ref="C196:L196"/>
    <mergeCell ref="G150:H150"/>
    <mergeCell ref="C167:N167"/>
    <mergeCell ref="C168:N168"/>
    <mergeCell ref="C169:N169"/>
    <mergeCell ref="C170:N170"/>
    <mergeCell ref="C533:M533"/>
    <mergeCell ref="C534:N534"/>
    <mergeCell ref="C535:N535"/>
    <mergeCell ref="I181:L181"/>
    <mergeCell ref="C182:N182"/>
    <mergeCell ref="C458:N458"/>
    <mergeCell ref="C459:N459"/>
    <mergeCell ref="C474:N474"/>
    <mergeCell ref="C475:N475"/>
    <mergeCell ref="C479:N479"/>
    <mergeCell ref="C480:N480"/>
    <mergeCell ref="I439:L439"/>
    <mergeCell ref="C414:N414"/>
    <mergeCell ref="C415:N415"/>
    <mergeCell ref="C416:N416"/>
    <mergeCell ref="C417:N417"/>
    <mergeCell ref="C418:N418"/>
    <mergeCell ref="C419:N419"/>
    <mergeCell ref="C420:N420"/>
    <mergeCell ref="C444:N444"/>
    <mergeCell ref="C432:N432"/>
    <mergeCell ref="C431:N431"/>
    <mergeCell ref="C434:N434"/>
    <mergeCell ref="C429:N429"/>
    <mergeCell ref="C203:L203"/>
    <mergeCell ref="C217:N217"/>
    <mergeCell ref="C220:N220"/>
    <mergeCell ref="C523:N523"/>
    <mergeCell ref="C460:N460"/>
    <mergeCell ref="C461:N461"/>
    <mergeCell ref="C491:N491"/>
    <mergeCell ref="C484:N484"/>
    <mergeCell ref="C490:N490"/>
    <mergeCell ref="C520:N520"/>
    <mergeCell ref="C521:N521"/>
    <mergeCell ref="C522:N522"/>
    <mergeCell ref="C508:N508"/>
    <mergeCell ref="C509:N509"/>
    <mergeCell ref="C510:N510"/>
    <mergeCell ref="C511:N511"/>
    <mergeCell ref="C512:N512"/>
    <mergeCell ref="C513:N513"/>
    <mergeCell ref="C430:N430"/>
    <mergeCell ref="C218:N218"/>
    <mergeCell ref="C219:N219"/>
    <mergeCell ref="I376:L376"/>
    <mergeCell ref="C456:N456"/>
    <mergeCell ref="C455:N455"/>
    <mergeCell ref="I406:L406"/>
    <mergeCell ref="C387:N387"/>
    <mergeCell ref="C388:N388"/>
    <mergeCell ref="C457:N457"/>
    <mergeCell ref="C121:M121"/>
    <mergeCell ref="C122:N122"/>
    <mergeCell ref="C357:N357"/>
    <mergeCell ref="C358:N358"/>
    <mergeCell ref="C300:N300"/>
    <mergeCell ref="C295:N295"/>
    <mergeCell ref="C301:N301"/>
    <mergeCell ref="C302:N302"/>
    <mergeCell ref="C303:N303"/>
    <mergeCell ref="C306:N306"/>
    <mergeCell ref="I336:L336"/>
    <mergeCell ref="I246:L246"/>
    <mergeCell ref="C252:N252"/>
    <mergeCell ref="C267:N267"/>
    <mergeCell ref="C253:N253"/>
    <mergeCell ref="C187:N187"/>
    <mergeCell ref="C194:I194"/>
    <mergeCell ref="C195:L195"/>
    <mergeCell ref="C258:N258"/>
    <mergeCell ref="C202:I202"/>
    <mergeCell ref="C261:N261"/>
    <mergeCell ref="C265:N265"/>
    <mergeCell ref="C236:O236"/>
    <mergeCell ref="C221:N221"/>
    <mergeCell ref="C507:M507"/>
    <mergeCell ref="C359:N359"/>
    <mergeCell ref="C360:N360"/>
    <mergeCell ref="C365:N365"/>
    <mergeCell ref="C366:N366"/>
    <mergeCell ref="I310:L310"/>
    <mergeCell ref="C351:N351"/>
    <mergeCell ref="C356:N356"/>
    <mergeCell ref="C316:N316"/>
    <mergeCell ref="C317:N317"/>
    <mergeCell ref="C502:N502"/>
    <mergeCell ref="C503:N503"/>
    <mergeCell ref="C504:N504"/>
    <mergeCell ref="C505:N505"/>
    <mergeCell ref="C391:M391"/>
    <mergeCell ref="C398:M398"/>
    <mergeCell ref="C399:M399"/>
    <mergeCell ref="C400:M400"/>
    <mergeCell ref="C390:L390"/>
    <mergeCell ref="C402:N402"/>
    <mergeCell ref="I539:L539"/>
    <mergeCell ref="C532:N532"/>
    <mergeCell ref="C544:N544"/>
    <mergeCell ref="I249:L249"/>
    <mergeCell ref="I250:L250"/>
    <mergeCell ref="C251:N251"/>
    <mergeCell ref="C274:N274"/>
    <mergeCell ref="I209:L209"/>
    <mergeCell ref="C213:N213"/>
    <mergeCell ref="C214:N214"/>
    <mergeCell ref="C215:N215"/>
    <mergeCell ref="C216:N216"/>
    <mergeCell ref="C237:L237"/>
    <mergeCell ref="C244:L244"/>
    <mergeCell ref="C245:L245"/>
    <mergeCell ref="I240:L240"/>
    <mergeCell ref="C238:N238"/>
    <mergeCell ref="C266:N266"/>
    <mergeCell ref="C254:N254"/>
    <mergeCell ref="C255:N255"/>
    <mergeCell ref="C256:N256"/>
    <mergeCell ref="C257:N257"/>
    <mergeCell ref="C259:M259"/>
    <mergeCell ref="C260:N26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2022-04-01T03:39:41Z</dcterms:modified>
</cp:coreProperties>
</file>